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1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2404\AC\Temp\"/>
    </mc:Choice>
  </mc:AlternateContent>
  <xr:revisionPtr revIDLastSave="3" documentId="11_1706B8803524A39E7DDB8F4C7DB38DE5043A0398" xr6:coauthVersionLast="47" xr6:coauthVersionMax="47" xr10:uidLastSave="{2E8417B6-FBAE-4FE8-ACEB-E543C2753B73}"/>
  <bookViews>
    <workbookView xWindow="-120" yWindow="-120" windowWidth="29040" windowHeight="15840" tabRatio="709" activeTab="7" xr2:uid="{00000000-000D-0000-FFFF-FFFF00000000}"/>
  </bookViews>
  <sheets>
    <sheet name="Do Not Own" sheetId="6" r:id="rId1"/>
    <sheet name="Trials" sheetId="14" r:id="rId2"/>
    <sheet name="PaidLicensed-CS6-Enabled" sheetId="3" r:id="rId3"/>
    <sheet name="PaidLicensed CC+" sheetId="2" r:id="rId4"/>
    <sheet name="VideoHive" sheetId="10" state="hidden" r:id="rId5"/>
    <sheet name="No License required_CS6" sheetId="1" r:id="rId6"/>
    <sheet name="No License required_CC+" sheetId="5" r:id="rId7"/>
    <sheet name="Others" sheetId="11" r:id="rId8"/>
    <sheet name="Paid_MT-CS6-Enabled" sheetId="8" state="hidden" r:id="rId9"/>
    <sheet name="C4D" sheetId="4" state="hidden" r:id="rId10"/>
    <sheet name="Presets_CC" sheetId="12" r:id="rId11"/>
    <sheet name="PPROprfpset" sheetId="13" r:id="rId12"/>
    <sheet name="Values" sheetId="9" r:id="rId13"/>
  </sheets>
  <definedNames>
    <definedName name="_xlnm._FilterDatabase" localSheetId="0" hidden="1">'Do Not Own'!$A$1:$AL$43</definedName>
    <definedName name="_xlnm._FilterDatabase" localSheetId="7">Others!$A$1:$AI$35</definedName>
    <definedName name="_xlnm._FilterDatabase" localSheetId="3" hidden="1">'PaidLicensed CC+'!$A$1:$AJ$33</definedName>
    <definedName name="_xlnm._FilterDatabase" localSheetId="2" hidden="1">'PaidLicensed-CS6-Enabled'!$A$1:$AP$99</definedName>
    <definedName name="_xlnm._FilterDatabase" localSheetId="1" hidden="1">Trials!$B$1:$AI$27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2" i="6" l="1"/>
  <c r="AC3" i="6"/>
  <c r="AC4" i="6"/>
  <c r="AC5" i="6"/>
  <c r="AC6" i="6"/>
  <c r="AC7" i="6"/>
  <c r="AC8" i="6"/>
  <c r="AC9" i="6"/>
  <c r="AC10" i="6"/>
  <c r="AC11" i="6"/>
  <c r="AC12" i="6"/>
  <c r="AC13" i="6"/>
  <c r="AC14" i="6"/>
  <c r="AC15" i="6"/>
  <c r="AC16" i="6"/>
  <c r="AC17" i="6"/>
  <c r="AC18" i="6"/>
  <c r="AC19" i="6"/>
  <c r="AC20" i="6"/>
  <c r="AC21" i="6"/>
  <c r="AC22" i="6"/>
  <c r="AC23" i="6"/>
  <c r="AC24" i="6"/>
  <c r="AC25" i="6"/>
  <c r="AC26" i="6"/>
  <c r="AC27" i="6"/>
  <c r="AC28" i="6"/>
  <c r="AC29" i="6"/>
  <c r="AC30" i="6"/>
  <c r="AC31" i="6"/>
  <c r="AC32" i="6"/>
  <c r="AC33" i="6"/>
  <c r="AC34" i="6"/>
  <c r="AC35" i="6"/>
  <c r="AC36" i="6"/>
  <c r="AC37" i="6"/>
  <c r="AC38" i="6"/>
  <c r="AC39" i="6"/>
  <c r="AC40" i="6"/>
  <c r="AC41" i="6"/>
  <c r="AC42" i="6"/>
  <c r="AC43" i="6"/>
  <c r="AC44" i="6"/>
  <c r="AC45" i="6"/>
  <c r="AH37" i="6"/>
  <c r="AI37" i="6" s="1"/>
  <c r="AB37" i="6"/>
  <c r="AA37" i="6"/>
  <c r="W37" i="6"/>
  <c r="U37" i="6"/>
  <c r="N37" i="6"/>
  <c r="L37" i="6"/>
  <c r="K37" i="6"/>
  <c r="I37" i="6"/>
  <c r="AH36" i="6"/>
  <c r="AI36" i="6" s="1"/>
  <c r="AB36" i="6"/>
  <c r="AA36" i="6"/>
  <c r="W36" i="6"/>
  <c r="U36" i="6"/>
  <c r="N36" i="6"/>
  <c r="L36" i="6"/>
  <c r="K36" i="6"/>
  <c r="I36" i="6"/>
  <c r="AH35" i="6"/>
  <c r="AI35" i="6" s="1"/>
  <c r="AB35" i="6"/>
  <c r="AA35" i="6"/>
  <c r="W35" i="6"/>
  <c r="U35" i="6"/>
  <c r="N35" i="6"/>
  <c r="L35" i="6"/>
  <c r="K35" i="6"/>
  <c r="I35" i="6"/>
  <c r="AH34" i="6"/>
  <c r="AI34" i="6" s="1"/>
  <c r="AB34" i="6"/>
  <c r="AA34" i="6"/>
  <c r="W34" i="6"/>
  <c r="U34" i="6"/>
  <c r="N34" i="6"/>
  <c r="L34" i="6"/>
  <c r="K34" i="6"/>
  <c r="I34" i="6"/>
  <c r="I8" i="11" l="1"/>
  <c r="N8" i="11"/>
  <c r="I25" i="2" l="1"/>
  <c r="K25" i="2"/>
  <c r="AJ24" i="14"/>
  <c r="I3" i="12"/>
  <c r="K3" i="12"/>
  <c r="N3" i="12"/>
  <c r="U3" i="12"/>
  <c r="W3" i="12"/>
  <c r="AA3" i="12"/>
  <c r="AB3" i="12"/>
  <c r="AC3" i="12"/>
  <c r="AH3" i="14"/>
  <c r="AI3" i="14" s="1"/>
  <c r="AH4" i="14"/>
  <c r="AI4" i="14" s="1"/>
  <c r="AH5" i="14"/>
  <c r="AI5" i="14" s="1"/>
  <c r="AH6" i="14"/>
  <c r="AI6" i="14" s="1"/>
  <c r="AH7" i="14"/>
  <c r="AI7" i="14" s="1"/>
  <c r="AH8" i="14"/>
  <c r="AI8" i="14" s="1"/>
  <c r="AH9" i="14"/>
  <c r="AI9" i="14" s="1"/>
  <c r="AH10" i="14"/>
  <c r="AI10" i="14" s="1"/>
  <c r="AH11" i="14"/>
  <c r="AI11" i="14" s="1"/>
  <c r="AH12" i="14"/>
  <c r="AI12" i="14" s="1"/>
  <c r="AH13" i="14"/>
  <c r="AI13" i="14" s="1"/>
  <c r="AH14" i="14"/>
  <c r="AI14" i="14" s="1"/>
  <c r="AH15" i="14"/>
  <c r="AI15" i="14" s="1"/>
  <c r="AH16" i="14"/>
  <c r="AI16" i="14" s="1"/>
  <c r="AH17" i="14"/>
  <c r="AI17" i="14" s="1"/>
  <c r="AH18" i="14"/>
  <c r="AI18" i="14"/>
  <c r="AH19" i="14"/>
  <c r="AI19" i="14"/>
  <c r="AH20" i="14"/>
  <c r="AI20" i="14"/>
  <c r="AH21" i="14"/>
  <c r="AI21" i="14"/>
  <c r="AH22" i="14"/>
  <c r="AI22" i="14"/>
  <c r="AH23" i="14"/>
  <c r="AI23" i="14"/>
  <c r="AH2" i="14"/>
  <c r="AI2" i="14" s="1"/>
  <c r="AI3" i="5"/>
  <c r="AI4" i="5"/>
  <c r="AI5" i="5"/>
  <c r="AI6" i="5"/>
  <c r="AI7" i="5"/>
  <c r="AI8" i="5"/>
  <c r="AI9" i="5"/>
  <c r="AI10" i="5"/>
  <c r="AI11" i="5"/>
  <c r="AI12" i="5"/>
  <c r="AI13" i="5"/>
  <c r="AI14" i="5"/>
  <c r="AI15" i="5"/>
  <c r="AI16" i="5"/>
  <c r="AI17" i="5"/>
  <c r="AI18" i="5"/>
  <c r="AI2" i="5"/>
  <c r="AH2" i="5"/>
  <c r="AI63" i="3"/>
  <c r="AI64" i="3"/>
  <c r="AI65" i="3"/>
  <c r="AI66" i="3"/>
  <c r="AI67" i="3"/>
  <c r="AI72" i="3"/>
  <c r="AI73" i="3"/>
  <c r="AI74" i="3"/>
  <c r="AI75" i="3"/>
  <c r="AI76" i="3"/>
  <c r="AI77" i="3"/>
  <c r="AI78" i="3"/>
  <c r="AI79" i="3"/>
  <c r="AI80" i="3"/>
  <c r="AI81" i="3"/>
  <c r="AI82" i="3"/>
  <c r="AI83" i="3"/>
  <c r="AI84" i="3"/>
  <c r="AI85" i="3"/>
  <c r="AI86" i="3"/>
  <c r="AI87" i="3"/>
  <c r="AI88" i="3"/>
  <c r="AI89" i="3"/>
  <c r="AI92" i="3"/>
  <c r="AI93" i="3"/>
  <c r="AI94" i="3"/>
  <c r="AI95" i="3"/>
  <c r="AI96" i="3"/>
  <c r="AI97" i="3"/>
  <c r="AI2" i="1"/>
  <c r="AI3" i="1"/>
  <c r="AI4" i="1"/>
  <c r="AI5" i="1"/>
  <c r="AI6" i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2" i="6"/>
  <c r="AI3" i="6"/>
  <c r="AI4" i="6"/>
  <c r="AI5" i="6"/>
  <c r="AI6" i="6"/>
  <c r="AI7" i="6"/>
  <c r="AI8" i="6"/>
  <c r="AI9" i="6"/>
  <c r="AI10" i="6"/>
  <c r="AI11" i="6"/>
  <c r="AI12" i="6"/>
  <c r="AI13" i="6"/>
  <c r="AI14" i="6"/>
  <c r="AI15" i="6"/>
  <c r="AI16" i="6"/>
  <c r="AI17" i="6"/>
  <c r="AI18" i="6"/>
  <c r="AI19" i="6"/>
  <c r="AI20" i="6"/>
  <c r="AI21" i="6"/>
  <c r="AI22" i="6"/>
  <c r="AI23" i="6"/>
  <c r="AI24" i="6"/>
  <c r="AI25" i="6"/>
  <c r="AI26" i="6"/>
  <c r="AI27" i="6"/>
  <c r="AI28" i="6"/>
  <c r="AI29" i="6"/>
  <c r="AI30" i="6"/>
  <c r="AI31" i="6"/>
  <c r="AI32" i="6"/>
  <c r="AI33" i="6"/>
  <c r="AI38" i="6"/>
  <c r="AI39" i="6"/>
  <c r="AI40" i="6"/>
  <c r="AI41" i="6"/>
  <c r="AI42" i="6"/>
  <c r="AI43" i="6"/>
  <c r="AI45" i="6"/>
  <c r="AI19" i="2"/>
  <c r="AI20" i="2"/>
  <c r="AI21" i="2"/>
  <c r="AI22" i="2"/>
  <c r="AI23" i="2"/>
  <c r="AI24" i="2"/>
  <c r="AI26" i="2"/>
  <c r="AI27" i="2"/>
  <c r="AI28" i="2"/>
  <c r="AI29" i="2"/>
  <c r="AI30" i="2"/>
  <c r="AI31" i="2"/>
  <c r="AI32" i="2"/>
  <c r="AI33" i="2"/>
  <c r="AH3" i="2"/>
  <c r="AI3" i="2" s="1"/>
  <c r="AH4" i="2"/>
  <c r="AI4" i="2" s="1"/>
  <c r="AH5" i="2"/>
  <c r="AI5" i="2" s="1"/>
  <c r="AH6" i="2"/>
  <c r="AI6" i="2" s="1"/>
  <c r="AH7" i="2"/>
  <c r="AI7" i="2" s="1"/>
  <c r="AH8" i="2"/>
  <c r="AI8" i="2" s="1"/>
  <c r="AH9" i="2"/>
  <c r="AI9" i="2" s="1"/>
  <c r="AH10" i="2"/>
  <c r="AI10" i="2" s="1"/>
  <c r="AH11" i="2"/>
  <c r="AI11" i="2" s="1"/>
  <c r="AH12" i="2"/>
  <c r="AI12" i="2" s="1"/>
  <c r="AH13" i="2"/>
  <c r="AI13" i="2" s="1"/>
  <c r="AH14" i="2"/>
  <c r="AI14" i="2" s="1"/>
  <c r="AH15" i="2"/>
  <c r="AI15" i="2" s="1"/>
  <c r="AH16" i="2"/>
  <c r="AI16" i="2" s="1"/>
  <c r="AH17" i="2"/>
  <c r="AI17" i="2" s="1"/>
  <c r="AH18" i="2"/>
  <c r="AI18" i="2" s="1"/>
  <c r="AH19" i="2"/>
  <c r="AH20" i="2"/>
  <c r="AH21" i="2"/>
  <c r="AH22" i="2"/>
  <c r="AH23" i="2"/>
  <c r="AH24" i="2"/>
  <c r="AH25" i="2"/>
  <c r="AI25" i="2" s="1"/>
  <c r="AH26" i="2"/>
  <c r="AH27" i="2"/>
  <c r="AH28" i="2"/>
  <c r="AH2" i="6"/>
  <c r="AH2" i="2"/>
  <c r="AI2" i="2" s="1"/>
  <c r="U25" i="2"/>
  <c r="AC24" i="2"/>
  <c r="AB24" i="2"/>
  <c r="AA24" i="2"/>
  <c r="W24" i="2"/>
  <c r="U24" i="2"/>
  <c r="AJ24" i="2"/>
  <c r="N24" i="2"/>
  <c r="K24" i="2"/>
  <c r="I24" i="2"/>
  <c r="AH164" i="1" l="1"/>
  <c r="AH165" i="1"/>
  <c r="N6" i="6"/>
  <c r="N7" i="6"/>
  <c r="N8" i="6"/>
  <c r="N9" i="6"/>
  <c r="N10" i="6"/>
  <c r="N11" i="6"/>
  <c r="N12" i="6"/>
  <c r="N13" i="6"/>
  <c r="N14" i="6"/>
  <c r="N15" i="6"/>
  <c r="N16" i="6"/>
  <c r="N17" i="6"/>
  <c r="N18" i="6"/>
  <c r="N19" i="6"/>
  <c r="N20" i="6"/>
  <c r="N21" i="6"/>
  <c r="N22" i="6"/>
  <c r="N23" i="6"/>
  <c r="N24" i="6"/>
  <c r="N25" i="6"/>
  <c r="N26" i="6"/>
  <c r="N27" i="6"/>
  <c r="N30" i="6"/>
  <c r="N31" i="6"/>
  <c r="N32" i="6"/>
  <c r="N33" i="6"/>
  <c r="N38" i="6"/>
  <c r="N39" i="6"/>
  <c r="N40" i="6"/>
  <c r="N41" i="6"/>
  <c r="N42" i="6"/>
  <c r="N43" i="6"/>
  <c r="N44" i="6"/>
  <c r="N45" i="6"/>
  <c r="AH3" i="6" l="1"/>
  <c r="AH4" i="6"/>
  <c r="AH5" i="6"/>
  <c r="AH6" i="6"/>
  <c r="AH7" i="6"/>
  <c r="AH8" i="6"/>
  <c r="AH9" i="6"/>
  <c r="AH10" i="6"/>
  <c r="AH11" i="6"/>
  <c r="AH12" i="6"/>
  <c r="AH13" i="6"/>
  <c r="AH14" i="6"/>
  <c r="AH44" i="6"/>
  <c r="AI44" i="6" s="1"/>
  <c r="AI46" i="6" s="1"/>
  <c r="AH38" i="6"/>
  <c r="AH39" i="6"/>
  <c r="AH15" i="6"/>
  <c r="AH16" i="6"/>
  <c r="AH17" i="6"/>
  <c r="AH18" i="6"/>
  <c r="AH19" i="6"/>
  <c r="AH20" i="6"/>
  <c r="AH21" i="6"/>
  <c r="AH22" i="6"/>
  <c r="AH23" i="6"/>
  <c r="AH24" i="6"/>
  <c r="AH25" i="6"/>
  <c r="AH26" i="6"/>
  <c r="AH27" i="6"/>
  <c r="AH28" i="6"/>
  <c r="AH29" i="6"/>
  <c r="AH30" i="6"/>
  <c r="AH31" i="6"/>
  <c r="AH32" i="6"/>
  <c r="AH33" i="6"/>
  <c r="AH40" i="6"/>
  <c r="AH41" i="6"/>
  <c r="AH42" i="6"/>
  <c r="AH43" i="6"/>
  <c r="I2" i="6"/>
  <c r="K2" i="6"/>
  <c r="N2" i="6"/>
  <c r="U2" i="6"/>
  <c r="W2" i="6"/>
  <c r="AA2" i="6"/>
  <c r="AB2" i="6"/>
  <c r="H3" i="6"/>
  <c r="W3" i="6" s="1"/>
  <c r="I3" i="6"/>
  <c r="N3" i="6"/>
  <c r="U3" i="6"/>
  <c r="AA3" i="6"/>
  <c r="AB3" i="6"/>
  <c r="I4" i="6"/>
  <c r="K4" i="6"/>
  <c r="N4" i="6"/>
  <c r="U4" i="6"/>
  <c r="W4" i="6"/>
  <c r="AA4" i="6"/>
  <c r="AB4" i="6"/>
  <c r="I5" i="6"/>
  <c r="K5" i="6"/>
  <c r="N5" i="6"/>
  <c r="U5" i="6"/>
  <c r="W5" i="6"/>
  <c r="AA5" i="6"/>
  <c r="AB5" i="6"/>
  <c r="I6" i="6"/>
  <c r="K6" i="6"/>
  <c r="U6" i="6"/>
  <c r="W6" i="6"/>
  <c r="AA6" i="6"/>
  <c r="AB6" i="6"/>
  <c r="I7" i="6"/>
  <c r="K7" i="6"/>
  <c r="U7" i="6"/>
  <c r="W7" i="6"/>
  <c r="AA7" i="6"/>
  <c r="AB7" i="6"/>
  <c r="I8" i="6"/>
  <c r="K8" i="6"/>
  <c r="U8" i="6"/>
  <c r="W8" i="6"/>
  <c r="AA8" i="6"/>
  <c r="AB8" i="6"/>
  <c r="I9" i="6"/>
  <c r="K9" i="6"/>
  <c r="U9" i="6"/>
  <c r="W9" i="6"/>
  <c r="AA9" i="6"/>
  <c r="AB9" i="6"/>
  <c r="I10" i="6"/>
  <c r="K10" i="6"/>
  <c r="U10" i="6"/>
  <c r="W10" i="6"/>
  <c r="AA10" i="6"/>
  <c r="AB10" i="6"/>
  <c r="H11" i="6"/>
  <c r="W11" i="6" s="1"/>
  <c r="I11" i="6"/>
  <c r="U11" i="6"/>
  <c r="AA11" i="6"/>
  <c r="AB11" i="6"/>
  <c r="I12" i="6"/>
  <c r="K12" i="6"/>
  <c r="U12" i="6"/>
  <c r="W12" i="6"/>
  <c r="AA12" i="6"/>
  <c r="AB12" i="6"/>
  <c r="I13" i="6"/>
  <c r="K13" i="6"/>
  <c r="U13" i="6"/>
  <c r="W13" i="6"/>
  <c r="AA13" i="6"/>
  <c r="AB13" i="6"/>
  <c r="I14" i="6"/>
  <c r="K14" i="6"/>
  <c r="U14" i="6"/>
  <c r="W14" i="6"/>
  <c r="AA14" i="6"/>
  <c r="AB14" i="6"/>
  <c r="I44" i="6"/>
  <c r="K44" i="6"/>
  <c r="U44" i="6"/>
  <c r="W44" i="6"/>
  <c r="AA44" i="6"/>
  <c r="AB44" i="6"/>
  <c r="I38" i="6"/>
  <c r="K38" i="6"/>
  <c r="U38" i="6"/>
  <c r="W38" i="6"/>
  <c r="AA38" i="6"/>
  <c r="AB38" i="6"/>
  <c r="I39" i="6"/>
  <c r="K39" i="6"/>
  <c r="U39" i="6"/>
  <c r="W39" i="6"/>
  <c r="AA39" i="6"/>
  <c r="AB39" i="6"/>
  <c r="I15" i="6"/>
  <c r="K15" i="6"/>
  <c r="U15" i="6"/>
  <c r="W15" i="6"/>
  <c r="AA15" i="6"/>
  <c r="AB15" i="6"/>
  <c r="I16" i="6"/>
  <c r="K16" i="6"/>
  <c r="U16" i="6"/>
  <c r="W16" i="6"/>
  <c r="AA16" i="6"/>
  <c r="AB16" i="6"/>
  <c r="I45" i="6"/>
  <c r="K45" i="6"/>
  <c r="U45" i="6"/>
  <c r="W45" i="6"/>
  <c r="AA45" i="6"/>
  <c r="AB45" i="6"/>
  <c r="I17" i="6"/>
  <c r="U17" i="6"/>
  <c r="W17" i="6"/>
  <c r="AA17" i="6"/>
  <c r="AB17" i="6"/>
  <c r="I18" i="6"/>
  <c r="U18" i="6"/>
  <c r="W18" i="6"/>
  <c r="AA18" i="6"/>
  <c r="AB18" i="6"/>
  <c r="I19" i="6"/>
  <c r="L19" i="6"/>
  <c r="U19" i="6"/>
  <c r="W19" i="6"/>
  <c r="AA19" i="6"/>
  <c r="AB19" i="6"/>
  <c r="I20" i="6"/>
  <c r="K20" i="6"/>
  <c r="U20" i="6"/>
  <c r="W20" i="6"/>
  <c r="AA20" i="6"/>
  <c r="AB20" i="6"/>
  <c r="I21" i="6"/>
  <c r="K21" i="6"/>
  <c r="U21" i="6"/>
  <c r="W21" i="6"/>
  <c r="AA21" i="6"/>
  <c r="AB21" i="6"/>
  <c r="I22" i="6"/>
  <c r="K22" i="6"/>
  <c r="U22" i="6"/>
  <c r="W22" i="6"/>
  <c r="AA22" i="6"/>
  <c r="AB22" i="6"/>
  <c r="I23" i="6"/>
  <c r="K23" i="6"/>
  <c r="U23" i="6"/>
  <c r="W23" i="6"/>
  <c r="AA23" i="6"/>
  <c r="AB23" i="6"/>
  <c r="I24" i="6"/>
  <c r="K24" i="6"/>
  <c r="U24" i="6"/>
  <c r="W24" i="6"/>
  <c r="AA24" i="6"/>
  <c r="AB24" i="6"/>
  <c r="I25" i="6"/>
  <c r="K25" i="6"/>
  <c r="U25" i="6"/>
  <c r="W25" i="6"/>
  <c r="AA25" i="6"/>
  <c r="AB25" i="6"/>
  <c r="I26" i="6"/>
  <c r="K26" i="6"/>
  <c r="U26" i="6"/>
  <c r="W26" i="6"/>
  <c r="AA26" i="6"/>
  <c r="AB26" i="6"/>
  <c r="I27" i="6"/>
  <c r="K27" i="6"/>
  <c r="U27" i="6"/>
  <c r="W27" i="6"/>
  <c r="AA27" i="6"/>
  <c r="AB27" i="6"/>
  <c r="I28" i="6"/>
  <c r="K28" i="6"/>
  <c r="N28" i="6"/>
  <c r="U28" i="6"/>
  <c r="W28" i="6"/>
  <c r="AA28" i="6"/>
  <c r="AB28" i="6"/>
  <c r="I29" i="6"/>
  <c r="K29" i="6"/>
  <c r="N29" i="6"/>
  <c r="U29" i="6"/>
  <c r="W29" i="6"/>
  <c r="AA29" i="6"/>
  <c r="AB29" i="6"/>
  <c r="I30" i="6"/>
  <c r="K30" i="6"/>
  <c r="U30" i="6"/>
  <c r="W30" i="6"/>
  <c r="AA30" i="6"/>
  <c r="AB30" i="6"/>
  <c r="I31" i="6"/>
  <c r="K31" i="6"/>
  <c r="U31" i="6"/>
  <c r="W31" i="6"/>
  <c r="AA31" i="6"/>
  <c r="AB31" i="6"/>
  <c r="I32" i="6"/>
  <c r="K32" i="6"/>
  <c r="U32" i="6"/>
  <c r="W32" i="6"/>
  <c r="AA32" i="6"/>
  <c r="AB32" i="6"/>
  <c r="I33" i="6"/>
  <c r="K33" i="6"/>
  <c r="U33" i="6"/>
  <c r="W33" i="6"/>
  <c r="AA33" i="6"/>
  <c r="AB33" i="6"/>
  <c r="I40" i="6"/>
  <c r="K40" i="6"/>
  <c r="U40" i="6"/>
  <c r="W40" i="6"/>
  <c r="AA40" i="6"/>
  <c r="AB40" i="6"/>
  <c r="I41" i="6"/>
  <c r="K41" i="6"/>
  <c r="U41" i="6"/>
  <c r="W41" i="6"/>
  <c r="AA41" i="6"/>
  <c r="AB41" i="6"/>
  <c r="I42" i="6"/>
  <c r="K42" i="6"/>
  <c r="U42" i="6"/>
  <c r="W42" i="6"/>
  <c r="AA42" i="6"/>
  <c r="AB42" i="6"/>
  <c r="I43" i="6"/>
  <c r="K43" i="6"/>
  <c r="U43" i="6"/>
  <c r="W43" i="6"/>
  <c r="AA43" i="6"/>
  <c r="AB43" i="6"/>
  <c r="K97" i="3" l="1"/>
  <c r="L97" i="3"/>
  <c r="N97" i="3"/>
  <c r="U97" i="3"/>
  <c r="W97" i="3"/>
  <c r="AB97" i="3"/>
  <c r="AC97" i="3"/>
  <c r="I97" i="3"/>
  <c r="I98" i="3"/>
  <c r="U23" i="2" l="1"/>
  <c r="W23" i="2"/>
  <c r="AA23" i="2"/>
  <c r="AB23" i="2"/>
  <c r="AC23" i="2"/>
  <c r="K23" i="2"/>
  <c r="N23" i="2"/>
  <c r="I23" i="2"/>
  <c r="AB3" i="3" l="1"/>
  <c r="AB4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2" i="3"/>
  <c r="AB93" i="3"/>
  <c r="AB94" i="3"/>
  <c r="AB95" i="3"/>
  <c r="AB96" i="3"/>
  <c r="AB2" i="3"/>
  <c r="AA3" i="5"/>
  <c r="AA4" i="5"/>
  <c r="AA5" i="5"/>
  <c r="AA6" i="5"/>
  <c r="AA7" i="5"/>
  <c r="AA8" i="5"/>
  <c r="AA9" i="5"/>
  <c r="AA10" i="5"/>
  <c r="AA11" i="5"/>
  <c r="AA12" i="5"/>
  <c r="AA13" i="5"/>
  <c r="AA14" i="5"/>
  <c r="AA15" i="5"/>
  <c r="AA16" i="5"/>
  <c r="AA17" i="5"/>
  <c r="AA18" i="5"/>
  <c r="AA2" i="5"/>
  <c r="AB3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2" i="5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2" i="3"/>
  <c r="AC93" i="3"/>
  <c r="AC94" i="3"/>
  <c r="AC95" i="3"/>
  <c r="AC96" i="3"/>
  <c r="AC3" i="3"/>
  <c r="AC4" i="3"/>
  <c r="AC12" i="2" l="1"/>
  <c r="AB12" i="2"/>
  <c r="AA12" i="2"/>
  <c r="W12" i="2"/>
  <c r="U12" i="2"/>
  <c r="N12" i="2"/>
  <c r="L12" i="2"/>
  <c r="K12" i="2"/>
  <c r="I12" i="2"/>
  <c r="N6" i="11"/>
  <c r="N7" i="11"/>
  <c r="N9" i="11"/>
  <c r="N10" i="11"/>
  <c r="N11" i="11"/>
  <c r="N12" i="11"/>
  <c r="N13" i="11"/>
  <c r="N14" i="11"/>
  <c r="N20" i="11"/>
  <c r="N21" i="11"/>
  <c r="N22" i="11"/>
  <c r="N23" i="11"/>
  <c r="N24" i="11"/>
  <c r="N26" i="11"/>
  <c r="N27" i="11"/>
  <c r="N28" i="11"/>
  <c r="N29" i="11"/>
  <c r="N30" i="11"/>
  <c r="N31" i="11"/>
  <c r="N32" i="11"/>
  <c r="N33" i="11"/>
  <c r="N34" i="11"/>
  <c r="N35" i="11"/>
  <c r="N36" i="11"/>
  <c r="N37" i="11"/>
  <c r="N38" i="11"/>
  <c r="AA31" i="11"/>
  <c r="U31" i="11"/>
  <c r="B48" i="9"/>
  <c r="B42" i="9"/>
  <c r="B36" i="9"/>
  <c r="B30" i="9"/>
  <c r="B24" i="9"/>
  <c r="B18" i="9"/>
  <c r="AL82" i="3"/>
  <c r="AH82" i="3"/>
  <c r="AA82" i="3"/>
  <c r="W82" i="3"/>
  <c r="U82" i="3"/>
  <c r="N82" i="3"/>
  <c r="K82" i="3"/>
  <c r="I82" i="3"/>
  <c r="AL81" i="3" l="1"/>
  <c r="AH81" i="3"/>
  <c r="AA81" i="3"/>
  <c r="W81" i="3"/>
  <c r="U81" i="3"/>
  <c r="N81" i="3"/>
  <c r="K81" i="3"/>
  <c r="I81" i="3"/>
  <c r="AH163" i="1" l="1"/>
  <c r="AC163" i="1"/>
  <c r="AB163" i="1"/>
  <c r="AA163" i="1"/>
  <c r="W163" i="1"/>
  <c r="U163" i="1"/>
  <c r="N163" i="1"/>
  <c r="K163" i="1"/>
  <c r="I163" i="1"/>
  <c r="K75" i="3" l="1"/>
  <c r="AH58" i="3"/>
  <c r="AI58" i="3" s="1"/>
  <c r="AA58" i="3"/>
  <c r="W58" i="3"/>
  <c r="U58" i="3"/>
  <c r="N58" i="3"/>
  <c r="L58" i="3"/>
  <c r="K58" i="3"/>
  <c r="I58" i="3"/>
  <c r="L3" i="14" l="1"/>
  <c r="L4" i="14"/>
  <c r="L5" i="14"/>
  <c r="L6" i="14"/>
  <c r="L7" i="14"/>
  <c r="L8" i="14"/>
  <c r="L9" i="14"/>
  <c r="L10" i="14"/>
  <c r="L11" i="14"/>
  <c r="L12" i="14"/>
  <c r="L13" i="14"/>
  <c r="L14" i="14"/>
  <c r="L15" i="14"/>
  <c r="L16" i="14"/>
  <c r="L17" i="14"/>
  <c r="L18" i="14"/>
  <c r="L19" i="14"/>
  <c r="N19" i="14" s="1"/>
  <c r="L20" i="14"/>
  <c r="N20" i="14" s="1"/>
  <c r="L21" i="14"/>
  <c r="W2" i="14"/>
  <c r="W4" i="14"/>
  <c r="W5" i="14"/>
  <c r="W6" i="14"/>
  <c r="W7" i="14"/>
  <c r="W8" i="14"/>
  <c r="W9" i="14"/>
  <c r="W10" i="14"/>
  <c r="W11" i="14"/>
  <c r="W12" i="14"/>
  <c r="W13" i="14"/>
  <c r="W14" i="14"/>
  <c r="W15" i="14"/>
  <c r="W16" i="14"/>
  <c r="W17" i="14"/>
  <c r="W18" i="14"/>
  <c r="W19" i="14"/>
  <c r="W20" i="14"/>
  <c r="W21" i="14"/>
  <c r="W22" i="14"/>
  <c r="W23" i="14"/>
  <c r="W3" i="14"/>
  <c r="AC3" i="14"/>
  <c r="AC4" i="14"/>
  <c r="AC5" i="14"/>
  <c r="AC6" i="14"/>
  <c r="AC7" i="14"/>
  <c r="AC8" i="14"/>
  <c r="AC9" i="14"/>
  <c r="AC10" i="14"/>
  <c r="AC11" i="14"/>
  <c r="AC12" i="14"/>
  <c r="AC13" i="14"/>
  <c r="AC14" i="14"/>
  <c r="AC15" i="14"/>
  <c r="AC16" i="14"/>
  <c r="AC17" i="14"/>
  <c r="AC18" i="14"/>
  <c r="AC19" i="14"/>
  <c r="AC20" i="14"/>
  <c r="AC21" i="14"/>
  <c r="AC22" i="14"/>
  <c r="AC23" i="14"/>
  <c r="AB3" i="14"/>
  <c r="AB4" i="14"/>
  <c r="AB5" i="14"/>
  <c r="AB6" i="14"/>
  <c r="AB7" i="14"/>
  <c r="AB8" i="14"/>
  <c r="AB9" i="14"/>
  <c r="AB10" i="14"/>
  <c r="AB11" i="14"/>
  <c r="AB12" i="14"/>
  <c r="AB13" i="14"/>
  <c r="AB14" i="14"/>
  <c r="AB15" i="14"/>
  <c r="AB16" i="14"/>
  <c r="AB17" i="14"/>
  <c r="AB18" i="14"/>
  <c r="AB19" i="14"/>
  <c r="AB20" i="14"/>
  <c r="AB21" i="14"/>
  <c r="AB22" i="14"/>
  <c r="AB23" i="14"/>
  <c r="AA3" i="14"/>
  <c r="AA4" i="14"/>
  <c r="AA5" i="14"/>
  <c r="AA6" i="14"/>
  <c r="AA7" i="14"/>
  <c r="AA8" i="14"/>
  <c r="AA9" i="14"/>
  <c r="AA10" i="14"/>
  <c r="AA11" i="14"/>
  <c r="AA12" i="14"/>
  <c r="AA13" i="14"/>
  <c r="AA14" i="14"/>
  <c r="AA15" i="14"/>
  <c r="AA16" i="14"/>
  <c r="AA17" i="14"/>
  <c r="AA18" i="14"/>
  <c r="AA19" i="14"/>
  <c r="AA20" i="14"/>
  <c r="AA21" i="14"/>
  <c r="AA22" i="14"/>
  <c r="AA23" i="14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U21" i="14"/>
  <c r="N21" i="14"/>
  <c r="K21" i="14"/>
  <c r="U20" i="14"/>
  <c r="K20" i="14"/>
  <c r="U19" i="14"/>
  <c r="K19" i="14"/>
  <c r="U18" i="14"/>
  <c r="N18" i="14"/>
  <c r="K18" i="14"/>
  <c r="U17" i="14"/>
  <c r="N17" i="14"/>
  <c r="K17" i="14"/>
  <c r="U16" i="14"/>
  <c r="N16" i="14"/>
  <c r="K16" i="14"/>
  <c r="U15" i="14"/>
  <c r="N15" i="14"/>
  <c r="K15" i="14"/>
  <c r="U14" i="14"/>
  <c r="N14" i="14"/>
  <c r="K14" i="14"/>
  <c r="U13" i="14"/>
  <c r="N13" i="14"/>
  <c r="K13" i="14"/>
  <c r="U12" i="14"/>
  <c r="N12" i="14"/>
  <c r="K12" i="14"/>
  <c r="U11" i="14"/>
  <c r="N11" i="14"/>
  <c r="K11" i="14"/>
  <c r="U10" i="14"/>
  <c r="N10" i="14"/>
  <c r="K10" i="14"/>
  <c r="U9" i="14"/>
  <c r="N9" i="14"/>
  <c r="K9" i="14"/>
  <c r="U8" i="14"/>
  <c r="N8" i="14"/>
  <c r="K8" i="14"/>
  <c r="U7" i="14"/>
  <c r="N7" i="14"/>
  <c r="K7" i="14"/>
  <c r="U6" i="14"/>
  <c r="N6" i="14"/>
  <c r="K6" i="14"/>
  <c r="U5" i="14"/>
  <c r="N5" i="14"/>
  <c r="K5" i="14"/>
  <c r="U4" i="14"/>
  <c r="N4" i="14"/>
  <c r="K4" i="14"/>
  <c r="U3" i="14"/>
  <c r="N3" i="14"/>
  <c r="K3" i="14"/>
  <c r="I3" i="14"/>
  <c r="AC2" i="14"/>
  <c r="AB2" i="14"/>
  <c r="AA2" i="14"/>
  <c r="U2" i="14"/>
  <c r="N2" i="14"/>
  <c r="L2" i="14"/>
  <c r="K2" i="14"/>
  <c r="I2" i="14"/>
  <c r="I80" i="3" l="1"/>
  <c r="K80" i="3"/>
  <c r="N80" i="3"/>
  <c r="U80" i="3"/>
  <c r="W80" i="3"/>
  <c r="AA80" i="3"/>
  <c r="AH80" i="3"/>
  <c r="AL80" i="3"/>
  <c r="AC9" i="2"/>
  <c r="AB9" i="2"/>
  <c r="AA9" i="2"/>
  <c r="W9" i="2"/>
  <c r="U9" i="2"/>
  <c r="N9" i="2"/>
  <c r="L9" i="2"/>
  <c r="K9" i="2"/>
  <c r="I9" i="2"/>
  <c r="AH8" i="3"/>
  <c r="AI8" i="3" s="1"/>
  <c r="AA8" i="3"/>
  <c r="W8" i="3"/>
  <c r="U8" i="3"/>
  <c r="N8" i="3"/>
  <c r="L8" i="3"/>
  <c r="K8" i="3"/>
  <c r="I8" i="3"/>
  <c r="AH12" i="3"/>
  <c r="AI12" i="3" s="1"/>
  <c r="AA12" i="3"/>
  <c r="W12" i="3"/>
  <c r="U12" i="3"/>
  <c r="N12" i="3"/>
  <c r="L12" i="3"/>
  <c r="K12" i="3"/>
  <c r="I12" i="3"/>
  <c r="AH63" i="3"/>
  <c r="AH64" i="3"/>
  <c r="AH65" i="3"/>
  <c r="AH66" i="3"/>
  <c r="AH67" i="3"/>
  <c r="AH68" i="3"/>
  <c r="AI68" i="3" s="1"/>
  <c r="AH69" i="3"/>
  <c r="AI69" i="3" s="1"/>
  <c r="W68" i="3"/>
  <c r="AA68" i="3"/>
  <c r="W69" i="3"/>
  <c r="AA69" i="3"/>
  <c r="U68" i="3"/>
  <c r="U69" i="3"/>
  <c r="K68" i="3"/>
  <c r="K69" i="3"/>
  <c r="I68" i="3"/>
  <c r="I69" i="3"/>
  <c r="AH70" i="3"/>
  <c r="AI70" i="3" s="1"/>
  <c r="AA70" i="3"/>
  <c r="W70" i="3"/>
  <c r="U70" i="3"/>
  <c r="N70" i="3"/>
  <c r="K70" i="3"/>
  <c r="I70" i="3"/>
  <c r="AH62" i="3"/>
  <c r="AI62" i="3" s="1"/>
  <c r="AH71" i="3"/>
  <c r="AI71" i="3" s="1"/>
  <c r="AA71" i="3"/>
  <c r="W71" i="3"/>
  <c r="U71" i="3"/>
  <c r="N71" i="3"/>
  <c r="K71" i="3"/>
  <c r="I71" i="3"/>
  <c r="AH10" i="3"/>
  <c r="AI10" i="3" s="1"/>
  <c r="AA10" i="3"/>
  <c r="W10" i="3"/>
  <c r="U10" i="3"/>
  <c r="N10" i="3"/>
  <c r="L10" i="3"/>
  <c r="K10" i="3"/>
  <c r="I10" i="3"/>
  <c r="U62" i="3" l="1"/>
  <c r="I61" i="3"/>
  <c r="AH61" i="3"/>
  <c r="AI61" i="3" s="1"/>
  <c r="AA61" i="3"/>
  <c r="W61" i="3"/>
  <c r="U61" i="3"/>
  <c r="N61" i="3"/>
  <c r="L61" i="3"/>
  <c r="K61" i="3"/>
  <c r="AB3" i="11" l="1"/>
  <c r="AB4" i="11"/>
  <c r="AB5" i="11"/>
  <c r="AB7" i="11"/>
  <c r="AB9" i="11"/>
  <c r="AB10" i="11"/>
  <c r="AB11" i="11"/>
  <c r="AB12" i="11"/>
  <c r="AB13" i="11"/>
  <c r="AB14" i="11"/>
  <c r="AB15" i="11"/>
  <c r="AB16" i="11"/>
  <c r="AB17" i="11"/>
  <c r="AB18" i="11"/>
  <c r="AB19" i="11"/>
  <c r="AB20" i="11"/>
  <c r="AB21" i="11"/>
  <c r="AB22" i="11"/>
  <c r="AB23" i="11"/>
  <c r="AB24" i="11"/>
  <c r="AB25" i="11"/>
  <c r="AB26" i="11"/>
  <c r="AB27" i="11"/>
  <c r="AB28" i="11"/>
  <c r="AB29" i="11"/>
  <c r="AB30" i="11"/>
  <c r="AB31" i="11"/>
  <c r="AB35" i="11"/>
  <c r="AB2" i="11"/>
  <c r="AB2" i="12"/>
  <c r="AB3" i="1"/>
  <c r="AB120" i="1"/>
  <c r="AB133" i="1"/>
  <c r="AB134" i="1"/>
  <c r="AB135" i="1"/>
  <c r="AB136" i="1"/>
  <c r="AB137" i="1"/>
  <c r="AB138" i="1"/>
  <c r="AB139" i="1"/>
  <c r="AB140" i="1"/>
  <c r="AB141" i="1"/>
  <c r="AB142" i="1"/>
  <c r="AB143" i="1"/>
  <c r="AB144" i="1"/>
  <c r="AB145" i="1"/>
  <c r="AB146" i="1"/>
  <c r="AB147" i="1"/>
  <c r="AB148" i="1"/>
  <c r="AB149" i="1"/>
  <c r="AB150" i="1"/>
  <c r="AB151" i="1"/>
  <c r="AB152" i="1"/>
  <c r="AB153" i="1"/>
  <c r="AB154" i="1"/>
  <c r="AB155" i="1"/>
  <c r="AB156" i="1"/>
  <c r="AB157" i="1"/>
  <c r="AB158" i="1"/>
  <c r="AB159" i="1"/>
  <c r="AB160" i="1"/>
  <c r="AB161" i="1"/>
  <c r="AB162" i="1"/>
  <c r="AB164" i="1"/>
  <c r="AB165" i="1"/>
  <c r="AB166" i="1"/>
  <c r="AB167" i="1"/>
  <c r="AB168" i="1"/>
  <c r="AB169" i="1"/>
  <c r="AB170" i="1"/>
  <c r="AB171" i="1"/>
  <c r="AA3" i="3" l="1"/>
  <c r="AA13" i="2" l="1"/>
  <c r="AB13" i="2"/>
  <c r="AB33" i="2"/>
  <c r="AB32" i="2"/>
  <c r="AB31" i="2"/>
  <c r="AB30" i="2"/>
  <c r="AB29" i="2"/>
  <c r="AB28" i="2"/>
  <c r="AB27" i="2"/>
  <c r="AB26" i="2"/>
  <c r="AB25" i="2"/>
  <c r="AB22" i="2"/>
  <c r="AB21" i="2"/>
  <c r="AB20" i="2"/>
  <c r="AB19" i="2"/>
  <c r="AB18" i="2"/>
  <c r="AB17" i="2"/>
  <c r="AB16" i="2"/>
  <c r="AB15" i="2"/>
  <c r="AB14" i="2"/>
  <c r="AB11" i="2"/>
  <c r="AB10" i="2"/>
  <c r="AB7" i="2"/>
  <c r="AB6" i="2"/>
  <c r="AB5" i="2"/>
  <c r="AB4" i="2"/>
  <c r="AB3" i="2"/>
  <c r="AB2" i="2"/>
  <c r="B9" i="9" l="1"/>
  <c r="B8" i="9"/>
  <c r="AL22" i="2" l="1"/>
  <c r="AC22" i="2"/>
  <c r="AA22" i="2"/>
  <c r="W22" i="2"/>
  <c r="U22" i="2"/>
  <c r="N22" i="2"/>
  <c r="K22" i="2"/>
  <c r="I22" i="2"/>
  <c r="I84" i="3"/>
  <c r="K84" i="3"/>
  <c r="N84" i="3"/>
  <c r="U84" i="3"/>
  <c r="W84" i="3"/>
  <c r="AA84" i="3"/>
  <c r="AH84" i="3"/>
  <c r="AL84" i="3"/>
  <c r="U9" i="11" l="1"/>
  <c r="U10" i="11"/>
  <c r="U11" i="11"/>
  <c r="U12" i="11"/>
  <c r="U13" i="11"/>
  <c r="U7" i="11"/>
  <c r="AC13" i="11"/>
  <c r="AA13" i="11"/>
  <c r="W13" i="11"/>
  <c r="I13" i="11"/>
  <c r="W30" i="11" l="1"/>
  <c r="W29" i="11"/>
  <c r="AC28" i="11"/>
  <c r="AA28" i="11"/>
  <c r="W28" i="11"/>
  <c r="U28" i="11"/>
  <c r="AC29" i="11"/>
  <c r="AA29" i="11"/>
  <c r="U29" i="11"/>
  <c r="I30" i="11"/>
  <c r="I28" i="11"/>
  <c r="I29" i="11"/>
  <c r="I27" i="11"/>
  <c r="I78" i="3" l="1"/>
  <c r="K78" i="3"/>
  <c r="N78" i="3"/>
  <c r="U78" i="3"/>
  <c r="W78" i="3"/>
  <c r="AA78" i="3"/>
  <c r="AH78" i="3"/>
  <c r="I79" i="3"/>
  <c r="K79" i="3"/>
  <c r="N79" i="3"/>
  <c r="U79" i="3"/>
  <c r="W79" i="3"/>
  <c r="AA79" i="3"/>
  <c r="AH79" i="3"/>
  <c r="W21" i="2"/>
  <c r="W15" i="2"/>
  <c r="I77" i="3"/>
  <c r="K77" i="3"/>
  <c r="N77" i="3"/>
  <c r="U77" i="3"/>
  <c r="W77" i="3"/>
  <c r="AA77" i="3"/>
  <c r="AH77" i="3"/>
  <c r="I20" i="2"/>
  <c r="I21" i="2"/>
  <c r="AC27" i="2"/>
  <c r="AA27" i="2"/>
  <c r="W27" i="2"/>
  <c r="U27" i="2"/>
  <c r="N27" i="2"/>
  <c r="K27" i="2"/>
  <c r="I27" i="2"/>
  <c r="AC26" i="2"/>
  <c r="AA26" i="2"/>
  <c r="W26" i="2"/>
  <c r="U26" i="2"/>
  <c r="N26" i="2"/>
  <c r="K26" i="2"/>
  <c r="I26" i="2"/>
  <c r="K2" i="2" l="1"/>
  <c r="K3" i="2"/>
  <c r="K4" i="2"/>
  <c r="K5" i="2"/>
  <c r="K6" i="2"/>
  <c r="K7" i="2"/>
  <c r="K8" i="2"/>
  <c r="K10" i="2"/>
  <c r="K11" i="2"/>
  <c r="K13" i="2"/>
  <c r="K14" i="2"/>
  <c r="K15" i="2"/>
  <c r="K16" i="2"/>
  <c r="K17" i="2"/>
  <c r="K18" i="2"/>
  <c r="K19" i="2"/>
  <c r="K20" i="2"/>
  <c r="K21" i="2"/>
  <c r="K29" i="2"/>
  <c r="K30" i="2"/>
  <c r="K31" i="2"/>
  <c r="K32" i="2"/>
  <c r="K33" i="2"/>
  <c r="I164" i="1" l="1"/>
  <c r="K164" i="1"/>
  <c r="N164" i="1"/>
  <c r="U164" i="1"/>
  <c r="W164" i="1"/>
  <c r="AA164" i="1"/>
  <c r="AC164" i="1"/>
  <c r="AC21" i="2"/>
  <c r="AA21" i="2"/>
  <c r="U21" i="2"/>
  <c r="N21" i="2"/>
  <c r="AH76" i="3"/>
  <c r="AA76" i="3"/>
  <c r="W76" i="3"/>
  <c r="U76" i="3"/>
  <c r="N76" i="3"/>
  <c r="K76" i="3"/>
  <c r="I76" i="3"/>
  <c r="AH75" i="3"/>
  <c r="AA75" i="3"/>
  <c r="W75" i="3"/>
  <c r="U75" i="3"/>
  <c r="N75" i="3"/>
  <c r="I75" i="3"/>
  <c r="AH74" i="3"/>
  <c r="AA74" i="3"/>
  <c r="W74" i="3"/>
  <c r="U74" i="3"/>
  <c r="N74" i="3"/>
  <c r="K74" i="3"/>
  <c r="I74" i="3"/>
  <c r="AN73" i="3"/>
  <c r="AH73" i="3"/>
  <c r="AA73" i="3"/>
  <c r="W73" i="3"/>
  <c r="U73" i="3"/>
  <c r="N73" i="3"/>
  <c r="I73" i="3"/>
  <c r="AH72" i="3"/>
  <c r="AA72" i="3"/>
  <c r="W72" i="3"/>
  <c r="U72" i="3"/>
  <c r="N72" i="3"/>
  <c r="K72" i="3"/>
  <c r="I72" i="3"/>
  <c r="AH171" i="1" l="1"/>
  <c r="AC171" i="1"/>
  <c r="AA171" i="1"/>
  <c r="W171" i="1"/>
  <c r="U171" i="1"/>
  <c r="N171" i="1"/>
  <c r="K171" i="1"/>
  <c r="I171" i="1"/>
  <c r="AH170" i="1"/>
  <c r="AC170" i="1"/>
  <c r="AA170" i="1"/>
  <c r="W170" i="1"/>
  <c r="U170" i="1"/>
  <c r="N170" i="1"/>
  <c r="K170" i="1"/>
  <c r="I170" i="1"/>
  <c r="AH169" i="1"/>
  <c r="AC169" i="1"/>
  <c r="AA169" i="1"/>
  <c r="W169" i="1"/>
  <c r="U169" i="1"/>
  <c r="N169" i="1"/>
  <c r="K169" i="1"/>
  <c r="I169" i="1"/>
  <c r="AH168" i="1"/>
  <c r="AC168" i="1"/>
  <c r="AA168" i="1"/>
  <c r="W168" i="1"/>
  <c r="U168" i="1"/>
  <c r="N168" i="1"/>
  <c r="K168" i="1"/>
  <c r="I168" i="1"/>
  <c r="U20" i="11"/>
  <c r="U21" i="11"/>
  <c r="U22" i="11"/>
  <c r="U23" i="11"/>
  <c r="U24" i="11"/>
  <c r="U25" i="11"/>
  <c r="U26" i="11"/>
  <c r="U27" i="11"/>
  <c r="U30" i="11"/>
  <c r="AC30" i="11"/>
  <c r="AA30" i="11"/>
  <c r="AC27" i="11"/>
  <c r="AA27" i="11"/>
  <c r="W27" i="11"/>
  <c r="AH158" i="1" l="1"/>
  <c r="AH159" i="1"/>
  <c r="AH160" i="1"/>
  <c r="AH161" i="1"/>
  <c r="AH162" i="1"/>
  <c r="AH166" i="1"/>
  <c r="AH167" i="1"/>
  <c r="I67" i="3" l="1"/>
  <c r="K67" i="3"/>
  <c r="N67" i="3"/>
  <c r="U67" i="3"/>
  <c r="W67" i="3"/>
  <c r="AA67" i="3"/>
  <c r="AL67" i="3"/>
  <c r="AC20" i="2" l="1"/>
  <c r="AA20" i="2"/>
  <c r="W20" i="2"/>
  <c r="U20" i="2"/>
  <c r="N20" i="2"/>
  <c r="AC33" i="2"/>
  <c r="AA33" i="2"/>
  <c r="W33" i="2"/>
  <c r="U33" i="2"/>
  <c r="N33" i="2"/>
  <c r="I33" i="2"/>
  <c r="AC32" i="2"/>
  <c r="AA32" i="2"/>
  <c r="W32" i="2"/>
  <c r="U32" i="2"/>
  <c r="N32" i="2"/>
  <c r="I32" i="2"/>
  <c r="AC31" i="2"/>
  <c r="AA31" i="2"/>
  <c r="W31" i="2"/>
  <c r="U31" i="2"/>
  <c r="N31" i="2"/>
  <c r="I31" i="2"/>
  <c r="AC30" i="2"/>
  <c r="AA30" i="2"/>
  <c r="W30" i="2"/>
  <c r="U30" i="2"/>
  <c r="N30" i="2"/>
  <c r="I30" i="2"/>
  <c r="AC29" i="2"/>
  <c r="AA29" i="2"/>
  <c r="W29" i="2"/>
  <c r="U29" i="2"/>
  <c r="N29" i="2"/>
  <c r="I29" i="2"/>
  <c r="AA87" i="3"/>
  <c r="W87" i="3"/>
  <c r="U87" i="3"/>
  <c r="N87" i="3"/>
  <c r="K87" i="3"/>
  <c r="I87" i="3"/>
  <c r="AA86" i="3"/>
  <c r="W86" i="3"/>
  <c r="U86" i="3"/>
  <c r="N86" i="3"/>
  <c r="K86" i="3"/>
  <c r="I86" i="3"/>
  <c r="AA66" i="3"/>
  <c r="W66" i="3"/>
  <c r="U66" i="3"/>
  <c r="N66" i="3"/>
  <c r="K66" i="3"/>
  <c r="I66" i="3"/>
  <c r="AA65" i="3"/>
  <c r="W65" i="3"/>
  <c r="U65" i="3"/>
  <c r="N65" i="3"/>
  <c r="K65" i="3"/>
  <c r="I65" i="3"/>
  <c r="AA64" i="3"/>
  <c r="W64" i="3"/>
  <c r="U64" i="3"/>
  <c r="N64" i="3"/>
  <c r="K64" i="3"/>
  <c r="I64" i="3"/>
  <c r="K63" i="3"/>
  <c r="I63" i="3"/>
  <c r="N63" i="3"/>
  <c r="U63" i="3"/>
  <c r="W63" i="3"/>
  <c r="AA63" i="3"/>
  <c r="I19" i="2" l="1"/>
  <c r="AL19" i="2"/>
  <c r="AC19" i="2"/>
  <c r="AA19" i="2"/>
  <c r="W19" i="2"/>
  <c r="U19" i="2"/>
  <c r="N19" i="2"/>
  <c r="AH9" i="5" l="1"/>
  <c r="AC9" i="5"/>
  <c r="W9" i="5"/>
  <c r="U9" i="5"/>
  <c r="L9" i="5"/>
  <c r="N9" i="5" s="1"/>
  <c r="K9" i="5"/>
  <c r="I9" i="5"/>
  <c r="N25" i="11"/>
  <c r="AC25" i="11"/>
  <c r="AA25" i="11"/>
  <c r="W25" i="11"/>
  <c r="I25" i="11"/>
  <c r="I10" i="5" l="1"/>
  <c r="AC157" i="1" l="1"/>
  <c r="AC158" i="1"/>
  <c r="AC159" i="1"/>
  <c r="AC160" i="1"/>
  <c r="AC161" i="1"/>
  <c r="AC162" i="1"/>
  <c r="AC165" i="1"/>
  <c r="AC166" i="1"/>
  <c r="AC167" i="1"/>
  <c r="N11" i="5"/>
  <c r="N12" i="5"/>
  <c r="N13" i="5"/>
  <c r="N14" i="5"/>
  <c r="N15" i="5"/>
  <c r="N16" i="5"/>
  <c r="N17" i="5"/>
  <c r="N18" i="5"/>
  <c r="W18" i="5"/>
  <c r="U18" i="5"/>
  <c r="K18" i="5"/>
  <c r="I18" i="5"/>
  <c r="W17" i="5"/>
  <c r="U17" i="5"/>
  <c r="K17" i="5"/>
  <c r="I17" i="5"/>
  <c r="W16" i="5"/>
  <c r="U16" i="5"/>
  <c r="K16" i="5"/>
  <c r="I16" i="5"/>
  <c r="W15" i="5"/>
  <c r="U15" i="5"/>
  <c r="K15" i="5"/>
  <c r="I15" i="5"/>
  <c r="W14" i="5"/>
  <c r="U14" i="5"/>
  <c r="K14" i="5"/>
  <c r="I14" i="5"/>
  <c r="W13" i="5"/>
  <c r="U13" i="5"/>
  <c r="K13" i="5"/>
  <c r="I13" i="5"/>
  <c r="W12" i="5"/>
  <c r="U12" i="5"/>
  <c r="K12" i="5"/>
  <c r="I12" i="5"/>
  <c r="W11" i="5"/>
  <c r="U11" i="5"/>
  <c r="K11" i="5"/>
  <c r="I11" i="5"/>
  <c r="N158" i="1"/>
  <c r="N159" i="1"/>
  <c r="N160" i="1"/>
  <c r="N161" i="1"/>
  <c r="N162" i="1"/>
  <c r="N165" i="1"/>
  <c r="N166" i="1"/>
  <c r="N167" i="1"/>
  <c r="K156" i="1"/>
  <c r="K157" i="1"/>
  <c r="K158" i="1"/>
  <c r="K159" i="1"/>
  <c r="K160" i="1"/>
  <c r="K161" i="1"/>
  <c r="K162" i="1"/>
  <c r="K165" i="1"/>
  <c r="K166" i="1"/>
  <c r="K167" i="1"/>
  <c r="AA161" i="1"/>
  <c r="W161" i="1"/>
  <c r="U161" i="1"/>
  <c r="I161" i="1"/>
  <c r="AA160" i="1"/>
  <c r="W160" i="1"/>
  <c r="U160" i="1"/>
  <c r="I160" i="1"/>
  <c r="W159" i="1"/>
  <c r="U159" i="1"/>
  <c r="I159" i="1"/>
  <c r="AA158" i="1"/>
  <c r="W158" i="1"/>
  <c r="U158" i="1"/>
  <c r="I158" i="1"/>
  <c r="AA165" i="1"/>
  <c r="W165" i="1"/>
  <c r="U165" i="1"/>
  <c r="I165" i="1"/>
  <c r="AA162" i="1"/>
  <c r="W162" i="1"/>
  <c r="U162" i="1"/>
  <c r="I162" i="1"/>
  <c r="AA166" i="1"/>
  <c r="W166" i="1"/>
  <c r="U166" i="1"/>
  <c r="I166" i="1"/>
  <c r="AA167" i="1"/>
  <c r="W167" i="1"/>
  <c r="U167" i="1"/>
  <c r="I167" i="1"/>
  <c r="U15" i="11" l="1"/>
  <c r="U16" i="11"/>
  <c r="U17" i="11"/>
  <c r="U18" i="11"/>
  <c r="U19" i="11"/>
  <c r="U14" i="11"/>
  <c r="N16" i="11"/>
  <c r="N17" i="11"/>
  <c r="N18" i="11"/>
  <c r="N19" i="11"/>
  <c r="AC31" i="11"/>
  <c r="AC26" i="11"/>
  <c r="AC21" i="11"/>
  <c r="AC22" i="11"/>
  <c r="AC23" i="11"/>
  <c r="AC24" i="11"/>
  <c r="AC20" i="11"/>
  <c r="AC18" i="11"/>
  <c r="AC19" i="11"/>
  <c r="AC17" i="11"/>
  <c r="AC16" i="11"/>
  <c r="AC15" i="11"/>
  <c r="AC14" i="11"/>
  <c r="AC10" i="11"/>
  <c r="AC11" i="11"/>
  <c r="AC12" i="11"/>
  <c r="AC9" i="11"/>
  <c r="AA26" i="11"/>
  <c r="AA21" i="11"/>
  <c r="AA22" i="11"/>
  <c r="AA23" i="11"/>
  <c r="AA24" i="11"/>
  <c r="AA20" i="11"/>
  <c r="AA10" i="11"/>
  <c r="AA11" i="11"/>
  <c r="AA12" i="11"/>
  <c r="AA9" i="11"/>
  <c r="AA14" i="11"/>
  <c r="AA16" i="11"/>
  <c r="AA17" i="11"/>
  <c r="AA18" i="11"/>
  <c r="AA19" i="11"/>
  <c r="AC7" i="11" l="1"/>
  <c r="AA7" i="11"/>
  <c r="K10" i="5" l="1"/>
  <c r="U10" i="5"/>
  <c r="W10" i="5"/>
  <c r="N10" i="5"/>
  <c r="N15" i="11" l="1"/>
  <c r="AA15" i="11"/>
  <c r="AH157" i="1" l="1"/>
  <c r="AH5" i="5"/>
  <c r="AH6" i="5"/>
  <c r="AH7" i="5"/>
  <c r="AH8" i="5"/>
  <c r="U6" i="5"/>
  <c r="W6" i="5"/>
  <c r="AC6" i="5"/>
  <c r="K6" i="5"/>
  <c r="I6" i="5"/>
  <c r="U157" i="1"/>
  <c r="W157" i="1"/>
  <c r="AA157" i="1"/>
  <c r="I157" i="1"/>
  <c r="L157" i="1"/>
  <c r="N157" i="1" s="1"/>
  <c r="K8" i="5" l="1"/>
  <c r="N8" i="5"/>
  <c r="U8" i="5"/>
  <c r="W8" i="5"/>
  <c r="AC8" i="5"/>
  <c r="AC7" i="5"/>
  <c r="N7" i="5"/>
  <c r="K7" i="5"/>
  <c r="U7" i="5"/>
  <c r="W7" i="5"/>
  <c r="B51" i="9" l="1"/>
  <c r="B45" i="9"/>
  <c r="B39" i="9"/>
  <c r="B33" i="9"/>
  <c r="B27" i="9"/>
  <c r="B21" i="9"/>
  <c r="A51" i="9"/>
  <c r="A45" i="9"/>
  <c r="A39" i="9"/>
  <c r="A33" i="9"/>
  <c r="A27" i="9"/>
  <c r="A21" i="9"/>
  <c r="AC35" i="11"/>
  <c r="AA35" i="11"/>
  <c r="W35" i="11"/>
  <c r="W75" i="1"/>
  <c r="W42" i="1"/>
  <c r="W147" i="1"/>
  <c r="U28" i="1"/>
  <c r="Y91" i="3"/>
  <c r="Y90" i="3"/>
  <c r="Y21" i="3"/>
  <c r="Y20" i="3"/>
  <c r="U137" i="1" l="1"/>
  <c r="AA133" i="1" l="1"/>
  <c r="AA134" i="1"/>
  <c r="AA135" i="1"/>
  <c r="AA136" i="1"/>
  <c r="AA137" i="1"/>
  <c r="AA153" i="1"/>
  <c r="AA154" i="1"/>
  <c r="AA155" i="1"/>
  <c r="AA138" i="1"/>
  <c r="AA139" i="1"/>
  <c r="AA140" i="1"/>
  <c r="AA142" i="1"/>
  <c r="AA143" i="1"/>
  <c r="AA144" i="1"/>
  <c r="AA145" i="1"/>
  <c r="AA146" i="1"/>
  <c r="AA147" i="1"/>
  <c r="AA148" i="1"/>
  <c r="AA149" i="1"/>
  <c r="AA156" i="1"/>
  <c r="AA150" i="1"/>
  <c r="AA141" i="1"/>
  <c r="AA151" i="1"/>
  <c r="AA152" i="1"/>
  <c r="AC133" i="1"/>
  <c r="AC134" i="1"/>
  <c r="AC135" i="1"/>
  <c r="AC136" i="1"/>
  <c r="AC137" i="1"/>
  <c r="AC153" i="1"/>
  <c r="AC154" i="1"/>
  <c r="AC155" i="1"/>
  <c r="AC138" i="1"/>
  <c r="AC139" i="1"/>
  <c r="AC140" i="1"/>
  <c r="AC142" i="1"/>
  <c r="AC143" i="1"/>
  <c r="AC144" i="1"/>
  <c r="AC145" i="1"/>
  <c r="AC146" i="1"/>
  <c r="AC147" i="1"/>
  <c r="AC148" i="1"/>
  <c r="AC149" i="1"/>
  <c r="AC156" i="1"/>
  <c r="AC150" i="1"/>
  <c r="AC141" i="1"/>
  <c r="AC151" i="1"/>
  <c r="AC152" i="1"/>
  <c r="AC117" i="1"/>
  <c r="AC130" i="1"/>
  <c r="AC132" i="1"/>
  <c r="B68" i="9"/>
  <c r="C68" i="9"/>
  <c r="I34" i="11"/>
  <c r="I33" i="11"/>
  <c r="W32" i="11"/>
  <c r="W31" i="11"/>
  <c r="W22" i="11"/>
  <c r="I22" i="11"/>
  <c r="W21" i="11"/>
  <c r="W23" i="11"/>
  <c r="W24" i="11"/>
  <c r="W9" i="11"/>
  <c r="W10" i="11"/>
  <c r="W11" i="11"/>
  <c r="W12" i="11"/>
  <c r="I12" i="11"/>
  <c r="I9" i="11"/>
  <c r="I10" i="11"/>
  <c r="I11" i="11"/>
  <c r="I32" i="11"/>
  <c r="I31" i="11"/>
  <c r="I26" i="11"/>
  <c r="I21" i="11"/>
  <c r="I23" i="11"/>
  <c r="I24" i="11"/>
  <c r="I20" i="11"/>
  <c r="I15" i="11"/>
  <c r="I16" i="11"/>
  <c r="I17" i="11"/>
  <c r="I18" i="11"/>
  <c r="I19" i="11"/>
  <c r="I14" i="11"/>
  <c r="I7" i="11"/>
  <c r="W14" i="11"/>
  <c r="W15" i="11"/>
  <c r="W16" i="11"/>
  <c r="W17" i="11"/>
  <c r="W18" i="11"/>
  <c r="W19" i="11"/>
  <c r="W20" i="11"/>
  <c r="W26" i="11"/>
  <c r="W7" i="1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AH133" i="1"/>
  <c r="AH134" i="1"/>
  <c r="AH3" i="1"/>
  <c r="AH135" i="1"/>
  <c r="AH136" i="1"/>
  <c r="AH137" i="1"/>
  <c r="AH153" i="1"/>
  <c r="AH4" i="1"/>
  <c r="AH154" i="1"/>
  <c r="AH155" i="1"/>
  <c r="AH138" i="1"/>
  <c r="AH139" i="1"/>
  <c r="AH5" i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140" i="1"/>
  <c r="AH21" i="1"/>
  <c r="AH22" i="1"/>
  <c r="AH142" i="1"/>
  <c r="AH23" i="1"/>
  <c r="AH24" i="1"/>
  <c r="AH25" i="1"/>
  <c r="AH26" i="1"/>
  <c r="AH143" i="1"/>
  <c r="AH27" i="1"/>
  <c r="AH28" i="1"/>
  <c r="AH29" i="1"/>
  <c r="AH30" i="1"/>
  <c r="AH31" i="1"/>
  <c r="AH32" i="1"/>
  <c r="AH33" i="1"/>
  <c r="AH34" i="1"/>
  <c r="AH35" i="1"/>
  <c r="AH36" i="1"/>
  <c r="AH144" i="1"/>
  <c r="AH37" i="1"/>
  <c r="AH38" i="1"/>
  <c r="AH39" i="1"/>
  <c r="AH40" i="1"/>
  <c r="AH41" i="1"/>
  <c r="AH145" i="1"/>
  <c r="AH146" i="1"/>
  <c r="AH147" i="1"/>
  <c r="AH42" i="1"/>
  <c r="AH43" i="1"/>
  <c r="AH44" i="1"/>
  <c r="AH148" i="1"/>
  <c r="AH149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156" i="1"/>
  <c r="AH80" i="1"/>
  <c r="AH81" i="1"/>
  <c r="AH150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141" i="1"/>
  <c r="AH97" i="1"/>
  <c r="AH98" i="1"/>
  <c r="AH99" i="1"/>
  <c r="AH100" i="1"/>
  <c r="AH101" i="1"/>
  <c r="AH102" i="1"/>
  <c r="AH103" i="1"/>
  <c r="AH104" i="1"/>
  <c r="AH105" i="1"/>
  <c r="AH151" i="1"/>
  <c r="AH106" i="1"/>
  <c r="AH107" i="1"/>
  <c r="AH152" i="1"/>
  <c r="AH109" i="1"/>
  <c r="AH110" i="1"/>
  <c r="AH111" i="1"/>
  <c r="AH112" i="1"/>
  <c r="AH113" i="1"/>
  <c r="AH114" i="1"/>
  <c r="AH115" i="1"/>
  <c r="AH116" i="1"/>
  <c r="AH117" i="1"/>
  <c r="AH118" i="1"/>
  <c r="AH119" i="1"/>
  <c r="AH120" i="1"/>
  <c r="AH121" i="1"/>
  <c r="AH122" i="1"/>
  <c r="AH123" i="1"/>
  <c r="AH124" i="1"/>
  <c r="AH125" i="1"/>
  <c r="AH126" i="1"/>
  <c r="AH127" i="1"/>
  <c r="AH128" i="1"/>
  <c r="AH129" i="1"/>
  <c r="AH130" i="1"/>
  <c r="AH131" i="1"/>
  <c r="AH132" i="1"/>
  <c r="N3" i="2" l="1"/>
  <c r="N4" i="2"/>
  <c r="N5" i="2"/>
  <c r="N6" i="2"/>
  <c r="N7" i="2"/>
  <c r="N8" i="2"/>
  <c r="N10" i="2"/>
  <c r="N11" i="2"/>
  <c r="N13" i="2"/>
  <c r="N14" i="2"/>
  <c r="N15" i="2"/>
  <c r="N16" i="2"/>
  <c r="N17" i="2"/>
  <c r="N18" i="2"/>
  <c r="N2" i="2"/>
  <c r="N94" i="3"/>
  <c r="N95" i="3"/>
  <c r="N96" i="3"/>
  <c r="N93" i="3"/>
  <c r="N91" i="3"/>
  <c r="N90" i="3"/>
  <c r="N24" i="3"/>
  <c r="N25" i="3"/>
  <c r="N26" i="3"/>
  <c r="N27" i="3"/>
  <c r="N28" i="3"/>
  <c r="N29" i="3"/>
  <c r="N30" i="3"/>
  <c r="N11" i="3"/>
  <c r="N31" i="3"/>
  <c r="N3" i="3"/>
  <c r="N13" i="3"/>
  <c r="N14" i="3"/>
  <c r="N15" i="3"/>
  <c r="N16" i="3"/>
  <c r="N32" i="3"/>
  <c r="N33" i="3"/>
  <c r="N34" i="3"/>
  <c r="N35" i="3"/>
  <c r="N36" i="3"/>
  <c r="N4" i="3"/>
  <c r="N37" i="3"/>
  <c r="N38" i="3"/>
  <c r="N39" i="3"/>
  <c r="N2" i="3"/>
  <c r="N17" i="3"/>
  <c r="N40" i="3"/>
  <c r="N18" i="3"/>
  <c r="N41" i="3"/>
  <c r="N9" i="3"/>
  <c r="N42" i="3"/>
  <c r="N19" i="3"/>
  <c r="N43" i="3"/>
  <c r="N5" i="3"/>
  <c r="N44" i="3"/>
  <c r="N45" i="3"/>
  <c r="N6" i="3"/>
  <c r="N46" i="3"/>
  <c r="N47" i="3"/>
  <c r="N62" i="3"/>
  <c r="N20" i="3"/>
  <c r="N21" i="3"/>
  <c r="N48" i="3"/>
  <c r="N22" i="3"/>
  <c r="N49" i="3"/>
  <c r="N50" i="3"/>
  <c r="N51" i="3"/>
  <c r="N52" i="3"/>
  <c r="N53" i="3"/>
  <c r="N7" i="3"/>
  <c r="N54" i="3"/>
  <c r="N55" i="3"/>
  <c r="N56" i="3"/>
  <c r="N57" i="3"/>
  <c r="N59" i="3"/>
  <c r="N60" i="3"/>
  <c r="N23" i="3"/>
  <c r="N3" i="8"/>
  <c r="N4" i="8"/>
  <c r="N5" i="8"/>
  <c r="N6" i="8"/>
  <c r="N7" i="8"/>
  <c r="N8" i="8"/>
  <c r="N9" i="8"/>
  <c r="N10" i="8"/>
  <c r="N11" i="8"/>
  <c r="N2" i="8"/>
  <c r="L3" i="8"/>
  <c r="L4" i="8"/>
  <c r="L5" i="8"/>
  <c r="L6" i="8"/>
  <c r="L7" i="8"/>
  <c r="L8" i="8"/>
  <c r="L9" i="8"/>
  <c r="L10" i="8"/>
  <c r="L11" i="8"/>
  <c r="L2" i="8"/>
  <c r="L3" i="2"/>
  <c r="L4" i="2"/>
  <c r="L5" i="2"/>
  <c r="L6" i="2"/>
  <c r="L7" i="2"/>
  <c r="L8" i="2"/>
  <c r="L10" i="2"/>
  <c r="L11" i="2"/>
  <c r="L13" i="2"/>
  <c r="L14" i="2"/>
  <c r="L15" i="2"/>
  <c r="L16" i="2"/>
  <c r="L17" i="2"/>
  <c r="L18" i="2"/>
  <c r="L2" i="2"/>
  <c r="L24" i="3"/>
  <c r="L25" i="3"/>
  <c r="L26" i="3"/>
  <c r="L27" i="3"/>
  <c r="L28" i="3"/>
  <c r="L29" i="3"/>
  <c r="L30" i="3"/>
  <c r="L11" i="3"/>
  <c r="L31" i="3"/>
  <c r="L3" i="3"/>
  <c r="L13" i="3"/>
  <c r="L14" i="3"/>
  <c r="L15" i="3"/>
  <c r="L16" i="3"/>
  <c r="L32" i="3"/>
  <c r="L33" i="3"/>
  <c r="L34" i="3"/>
  <c r="L35" i="3"/>
  <c r="L36" i="3"/>
  <c r="L4" i="3"/>
  <c r="L37" i="3"/>
  <c r="L38" i="3"/>
  <c r="L39" i="3"/>
  <c r="L2" i="3"/>
  <c r="L17" i="3"/>
  <c r="L40" i="3"/>
  <c r="L18" i="3"/>
  <c r="L41" i="3"/>
  <c r="L9" i="3"/>
  <c r="L42" i="3"/>
  <c r="L19" i="3"/>
  <c r="L43" i="3"/>
  <c r="L23" i="3"/>
  <c r="L46" i="3"/>
  <c r="L47" i="3"/>
  <c r="L62" i="3"/>
  <c r="L20" i="3"/>
  <c r="L21" i="3"/>
  <c r="L48" i="3"/>
  <c r="L22" i="3"/>
  <c r="L49" i="3"/>
  <c r="L50" i="3"/>
  <c r="L51" i="3"/>
  <c r="L52" i="3"/>
  <c r="L53" i="3"/>
  <c r="L7" i="3"/>
  <c r="L54" i="3"/>
  <c r="L55" i="3"/>
  <c r="L56" i="3"/>
  <c r="L57" i="3"/>
  <c r="L59" i="3"/>
  <c r="L60" i="3"/>
  <c r="L90" i="3"/>
  <c r="L91" i="3"/>
  <c r="L93" i="3"/>
  <c r="L94" i="3"/>
  <c r="L95" i="3"/>
  <c r="L96" i="3"/>
  <c r="L5" i="3"/>
  <c r="L44" i="3"/>
  <c r="L45" i="3"/>
  <c r="L6" i="3"/>
  <c r="L133" i="1"/>
  <c r="N133" i="1" s="1"/>
  <c r="L134" i="1"/>
  <c r="N134" i="1" s="1"/>
  <c r="L3" i="1"/>
  <c r="N3" i="1" s="1"/>
  <c r="L135" i="1"/>
  <c r="N135" i="1" s="1"/>
  <c r="L136" i="1"/>
  <c r="N136" i="1" s="1"/>
  <c r="L137" i="1"/>
  <c r="N137" i="1" s="1"/>
  <c r="L153" i="1"/>
  <c r="N153" i="1" s="1"/>
  <c r="L4" i="1"/>
  <c r="N4" i="1" s="1"/>
  <c r="L154" i="1"/>
  <c r="N154" i="1" s="1"/>
  <c r="L155" i="1"/>
  <c r="N155" i="1" s="1"/>
  <c r="L138" i="1"/>
  <c r="N138" i="1" s="1"/>
  <c r="L139" i="1"/>
  <c r="N139" i="1" s="1"/>
  <c r="L5" i="1"/>
  <c r="N5" i="1" s="1"/>
  <c r="L6" i="1"/>
  <c r="N6" i="1" s="1"/>
  <c r="L7" i="1"/>
  <c r="N7" i="1" s="1"/>
  <c r="L8" i="1"/>
  <c r="N8" i="1" s="1"/>
  <c r="L9" i="1"/>
  <c r="N9" i="1" s="1"/>
  <c r="L10" i="1"/>
  <c r="N10" i="1" s="1"/>
  <c r="L11" i="1"/>
  <c r="N11" i="1" s="1"/>
  <c r="L12" i="1"/>
  <c r="N12" i="1" s="1"/>
  <c r="L13" i="1"/>
  <c r="N13" i="1" s="1"/>
  <c r="L14" i="1"/>
  <c r="N14" i="1" s="1"/>
  <c r="L15" i="1"/>
  <c r="N15" i="1" s="1"/>
  <c r="L16" i="1"/>
  <c r="N16" i="1" s="1"/>
  <c r="L17" i="1"/>
  <c r="N17" i="1" s="1"/>
  <c r="L18" i="1"/>
  <c r="N18" i="1" s="1"/>
  <c r="L19" i="1"/>
  <c r="N19" i="1" s="1"/>
  <c r="L20" i="1"/>
  <c r="N20" i="1" s="1"/>
  <c r="L140" i="1"/>
  <c r="N140" i="1" s="1"/>
  <c r="L21" i="1"/>
  <c r="N21" i="1" s="1"/>
  <c r="L22" i="1"/>
  <c r="N22" i="1" s="1"/>
  <c r="L142" i="1"/>
  <c r="N142" i="1" s="1"/>
  <c r="L23" i="1"/>
  <c r="N23" i="1" s="1"/>
  <c r="L24" i="1"/>
  <c r="N24" i="1" s="1"/>
  <c r="L25" i="1"/>
  <c r="N25" i="1" s="1"/>
  <c r="L26" i="1"/>
  <c r="N26" i="1" s="1"/>
  <c r="L143" i="1"/>
  <c r="N143" i="1" s="1"/>
  <c r="L27" i="1"/>
  <c r="N27" i="1" s="1"/>
  <c r="L28" i="1"/>
  <c r="N28" i="1" s="1"/>
  <c r="L29" i="1"/>
  <c r="N29" i="1" s="1"/>
  <c r="L30" i="1"/>
  <c r="N30" i="1" s="1"/>
  <c r="L31" i="1"/>
  <c r="N31" i="1" s="1"/>
  <c r="L32" i="1"/>
  <c r="N32" i="1" s="1"/>
  <c r="L33" i="1"/>
  <c r="N33" i="1" s="1"/>
  <c r="L34" i="1"/>
  <c r="N34" i="1" s="1"/>
  <c r="L35" i="1"/>
  <c r="N35" i="1" s="1"/>
  <c r="L36" i="1"/>
  <c r="N36" i="1" s="1"/>
  <c r="L144" i="1"/>
  <c r="N144" i="1" s="1"/>
  <c r="L37" i="1"/>
  <c r="N37" i="1" s="1"/>
  <c r="L38" i="1"/>
  <c r="N38" i="1" s="1"/>
  <c r="L39" i="1"/>
  <c r="N39" i="1" s="1"/>
  <c r="L40" i="1"/>
  <c r="N40" i="1" s="1"/>
  <c r="L41" i="1"/>
  <c r="N41" i="1" s="1"/>
  <c r="L145" i="1"/>
  <c r="N145" i="1" s="1"/>
  <c r="L146" i="1"/>
  <c r="N146" i="1" s="1"/>
  <c r="L147" i="1"/>
  <c r="N147" i="1" s="1"/>
  <c r="L42" i="1"/>
  <c r="N42" i="1" s="1"/>
  <c r="L43" i="1"/>
  <c r="N43" i="1" s="1"/>
  <c r="L44" i="1"/>
  <c r="N44" i="1" s="1"/>
  <c r="L148" i="1"/>
  <c r="N148" i="1" s="1"/>
  <c r="L149" i="1"/>
  <c r="N149" i="1" s="1"/>
  <c r="L45" i="1"/>
  <c r="N45" i="1" s="1"/>
  <c r="L46" i="1"/>
  <c r="N46" i="1" s="1"/>
  <c r="L47" i="1"/>
  <c r="N47" i="1" s="1"/>
  <c r="L48" i="1"/>
  <c r="N48" i="1" s="1"/>
  <c r="L49" i="1"/>
  <c r="N49" i="1" s="1"/>
  <c r="L50" i="1"/>
  <c r="N50" i="1" s="1"/>
  <c r="L51" i="1"/>
  <c r="N51" i="1" s="1"/>
  <c r="L52" i="1"/>
  <c r="N52" i="1" s="1"/>
  <c r="L53" i="1"/>
  <c r="N53" i="1" s="1"/>
  <c r="L54" i="1"/>
  <c r="N54" i="1" s="1"/>
  <c r="L55" i="1"/>
  <c r="N55" i="1" s="1"/>
  <c r="L56" i="1"/>
  <c r="N56" i="1" s="1"/>
  <c r="L57" i="1"/>
  <c r="N57" i="1" s="1"/>
  <c r="L58" i="1"/>
  <c r="N58" i="1" s="1"/>
  <c r="L59" i="1"/>
  <c r="N59" i="1" s="1"/>
  <c r="L60" i="1"/>
  <c r="N60" i="1" s="1"/>
  <c r="L61" i="1"/>
  <c r="N61" i="1" s="1"/>
  <c r="L62" i="1"/>
  <c r="N62" i="1" s="1"/>
  <c r="L63" i="1"/>
  <c r="N63" i="1" s="1"/>
  <c r="L64" i="1"/>
  <c r="N64" i="1" s="1"/>
  <c r="L65" i="1"/>
  <c r="N65" i="1" s="1"/>
  <c r="L66" i="1"/>
  <c r="N66" i="1" s="1"/>
  <c r="L67" i="1"/>
  <c r="N67" i="1" s="1"/>
  <c r="L68" i="1"/>
  <c r="N68" i="1" s="1"/>
  <c r="L69" i="1"/>
  <c r="N69" i="1" s="1"/>
  <c r="L70" i="1"/>
  <c r="N70" i="1" s="1"/>
  <c r="L71" i="1"/>
  <c r="N71" i="1" s="1"/>
  <c r="L72" i="1"/>
  <c r="N72" i="1" s="1"/>
  <c r="L73" i="1"/>
  <c r="N73" i="1" s="1"/>
  <c r="L74" i="1"/>
  <c r="N74" i="1" s="1"/>
  <c r="L75" i="1"/>
  <c r="N75" i="1" s="1"/>
  <c r="L76" i="1"/>
  <c r="N76" i="1" s="1"/>
  <c r="L77" i="1"/>
  <c r="N77" i="1" s="1"/>
  <c r="L78" i="1"/>
  <c r="N78" i="1" s="1"/>
  <c r="L79" i="1"/>
  <c r="N79" i="1" s="1"/>
  <c r="L156" i="1"/>
  <c r="N156" i="1" s="1"/>
  <c r="L80" i="1"/>
  <c r="N80" i="1" s="1"/>
  <c r="L81" i="1"/>
  <c r="N81" i="1" s="1"/>
  <c r="L150" i="1"/>
  <c r="N150" i="1" s="1"/>
  <c r="L82" i="1"/>
  <c r="N82" i="1" s="1"/>
  <c r="L83" i="1"/>
  <c r="N83" i="1" s="1"/>
  <c r="L84" i="1"/>
  <c r="N84" i="1" s="1"/>
  <c r="L85" i="1"/>
  <c r="N85" i="1" s="1"/>
  <c r="L86" i="1"/>
  <c r="N86" i="1" s="1"/>
  <c r="L87" i="1"/>
  <c r="N87" i="1" s="1"/>
  <c r="L88" i="1"/>
  <c r="N88" i="1" s="1"/>
  <c r="L89" i="1"/>
  <c r="N89" i="1" s="1"/>
  <c r="L90" i="1"/>
  <c r="N90" i="1" s="1"/>
  <c r="L91" i="1"/>
  <c r="N91" i="1" s="1"/>
  <c r="L92" i="1"/>
  <c r="N92" i="1" s="1"/>
  <c r="L93" i="1"/>
  <c r="N93" i="1" s="1"/>
  <c r="L94" i="1"/>
  <c r="N94" i="1" s="1"/>
  <c r="L95" i="1"/>
  <c r="N95" i="1" s="1"/>
  <c r="L96" i="1"/>
  <c r="N96" i="1" s="1"/>
  <c r="L141" i="1"/>
  <c r="N141" i="1" s="1"/>
  <c r="L97" i="1"/>
  <c r="N97" i="1" s="1"/>
  <c r="L98" i="1"/>
  <c r="N98" i="1" s="1"/>
  <c r="L99" i="1"/>
  <c r="N99" i="1" s="1"/>
  <c r="L100" i="1"/>
  <c r="N100" i="1" s="1"/>
  <c r="L101" i="1"/>
  <c r="N101" i="1" s="1"/>
  <c r="L102" i="1"/>
  <c r="N102" i="1" s="1"/>
  <c r="L103" i="1"/>
  <c r="N103" i="1" s="1"/>
  <c r="L104" i="1"/>
  <c r="N104" i="1" s="1"/>
  <c r="L105" i="1"/>
  <c r="N105" i="1" s="1"/>
  <c r="L151" i="1"/>
  <c r="N151" i="1" s="1"/>
  <c r="L106" i="1"/>
  <c r="N106" i="1" s="1"/>
  <c r="L107" i="1"/>
  <c r="N107" i="1" s="1"/>
  <c r="L152" i="1"/>
  <c r="N152" i="1" s="1"/>
  <c r="L108" i="1"/>
  <c r="N108" i="1" s="1"/>
  <c r="L109" i="1"/>
  <c r="N109" i="1" s="1"/>
  <c r="L110" i="1"/>
  <c r="N110" i="1" s="1"/>
  <c r="L111" i="1"/>
  <c r="N111" i="1" s="1"/>
  <c r="L112" i="1"/>
  <c r="N112" i="1" s="1"/>
  <c r="L113" i="1"/>
  <c r="N113" i="1" s="1"/>
  <c r="L114" i="1"/>
  <c r="N114" i="1" s="1"/>
  <c r="L115" i="1"/>
  <c r="N115" i="1" s="1"/>
  <c r="L116" i="1"/>
  <c r="N116" i="1" s="1"/>
  <c r="L117" i="1"/>
  <c r="N117" i="1" s="1"/>
  <c r="L118" i="1"/>
  <c r="N118" i="1" s="1"/>
  <c r="L119" i="1"/>
  <c r="N119" i="1" s="1"/>
  <c r="L120" i="1"/>
  <c r="N120" i="1" s="1"/>
  <c r="L121" i="1"/>
  <c r="N121" i="1" s="1"/>
  <c r="L122" i="1"/>
  <c r="N122" i="1" s="1"/>
  <c r="L123" i="1"/>
  <c r="N123" i="1" s="1"/>
  <c r="L124" i="1"/>
  <c r="N124" i="1" s="1"/>
  <c r="L125" i="1"/>
  <c r="N125" i="1" s="1"/>
  <c r="L126" i="1"/>
  <c r="N126" i="1" s="1"/>
  <c r="L127" i="1"/>
  <c r="N127" i="1" s="1"/>
  <c r="L128" i="1"/>
  <c r="N128" i="1" s="1"/>
  <c r="L129" i="1"/>
  <c r="N129" i="1" s="1"/>
  <c r="L130" i="1"/>
  <c r="N130" i="1" s="1"/>
  <c r="L131" i="1"/>
  <c r="N131" i="1" s="1"/>
  <c r="L132" i="1"/>
  <c r="N132" i="1" s="1"/>
  <c r="L2" i="1"/>
  <c r="N2" i="1" s="1"/>
  <c r="AC2" i="12" l="1"/>
  <c r="AA2" i="12"/>
  <c r="W2" i="12"/>
  <c r="U2" i="12"/>
  <c r="N2" i="12"/>
  <c r="K2" i="12"/>
  <c r="I2" i="12"/>
  <c r="U94" i="3"/>
  <c r="U95" i="3"/>
  <c r="U96" i="3"/>
  <c r="U93" i="3"/>
  <c r="AH96" i="3"/>
  <c r="W96" i="3"/>
  <c r="K96" i="3"/>
  <c r="I96" i="3"/>
  <c r="AH95" i="3"/>
  <c r="W95" i="3"/>
  <c r="K95" i="3"/>
  <c r="I95" i="3"/>
  <c r="AH94" i="3"/>
  <c r="W94" i="3"/>
  <c r="K94" i="3"/>
  <c r="I94" i="3"/>
  <c r="AH93" i="3"/>
  <c r="W93" i="3"/>
  <c r="K93" i="3"/>
  <c r="I93" i="3"/>
  <c r="I5" i="5"/>
  <c r="K5" i="5"/>
  <c r="N5" i="5"/>
  <c r="U5" i="5"/>
  <c r="W5" i="5"/>
  <c r="AC5" i="5"/>
  <c r="K132" i="1" l="1"/>
  <c r="I131" i="1"/>
  <c r="I132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K117" i="1"/>
  <c r="K118" i="1"/>
  <c r="K119" i="1"/>
  <c r="K120" i="1"/>
  <c r="K121" i="1"/>
  <c r="K131" i="1"/>
  <c r="K122" i="1"/>
  <c r="K123" i="1"/>
  <c r="K124" i="1"/>
  <c r="K125" i="1"/>
  <c r="K126" i="1"/>
  <c r="K127" i="1"/>
  <c r="K128" i="1"/>
  <c r="K129" i="1"/>
  <c r="K130" i="1"/>
  <c r="B101" i="3"/>
  <c r="Z21" i="3" l="1"/>
  <c r="Z90" i="3"/>
  <c r="Z91" i="3"/>
  <c r="Z20" i="3"/>
  <c r="AC2" i="3"/>
  <c r="U3" i="5"/>
  <c r="U4" i="5"/>
  <c r="U2" i="5"/>
  <c r="U133" i="1"/>
  <c r="U134" i="1"/>
  <c r="U3" i="1"/>
  <c r="U135" i="1"/>
  <c r="U136" i="1"/>
  <c r="U153" i="1"/>
  <c r="U4" i="1"/>
  <c r="U154" i="1"/>
  <c r="U155" i="1"/>
  <c r="U138" i="1"/>
  <c r="U139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140" i="1"/>
  <c r="U21" i="1"/>
  <c r="U22" i="1"/>
  <c r="U142" i="1"/>
  <c r="U23" i="1"/>
  <c r="U24" i="1"/>
  <c r="U25" i="1"/>
  <c r="U26" i="1"/>
  <c r="U143" i="1"/>
  <c r="U27" i="1"/>
  <c r="U29" i="1"/>
  <c r="U30" i="1"/>
  <c r="U31" i="1"/>
  <c r="U32" i="1"/>
  <c r="U33" i="1"/>
  <c r="U34" i="1"/>
  <c r="U35" i="1"/>
  <c r="U36" i="1"/>
  <c r="U144" i="1"/>
  <c r="U37" i="1"/>
  <c r="U38" i="1"/>
  <c r="U39" i="1"/>
  <c r="U40" i="1"/>
  <c r="U41" i="1"/>
  <c r="U145" i="1"/>
  <c r="U146" i="1"/>
  <c r="U147" i="1"/>
  <c r="U42" i="1"/>
  <c r="U43" i="1"/>
  <c r="U44" i="1"/>
  <c r="U148" i="1"/>
  <c r="U149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156" i="1"/>
  <c r="U80" i="1"/>
  <c r="U81" i="1"/>
  <c r="U150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141" i="1"/>
  <c r="U97" i="1"/>
  <c r="U98" i="1"/>
  <c r="U99" i="1"/>
  <c r="U100" i="1"/>
  <c r="U101" i="1"/>
  <c r="U102" i="1"/>
  <c r="U103" i="1"/>
  <c r="U104" i="1"/>
  <c r="U105" i="1"/>
  <c r="U151" i="1"/>
  <c r="U106" i="1"/>
  <c r="U107" i="1"/>
  <c r="U152" i="1"/>
  <c r="U108" i="1"/>
  <c r="U109" i="1"/>
  <c r="U110" i="1"/>
  <c r="U111" i="1"/>
  <c r="U112" i="1"/>
  <c r="U113" i="1"/>
  <c r="U114" i="1"/>
  <c r="U115" i="1"/>
  <c r="U116" i="1"/>
  <c r="U2" i="1"/>
  <c r="U3" i="8"/>
  <c r="U4" i="8"/>
  <c r="U5" i="8"/>
  <c r="U6" i="8"/>
  <c r="U7" i="8"/>
  <c r="U8" i="8"/>
  <c r="U9" i="8"/>
  <c r="U10" i="8"/>
  <c r="U11" i="8"/>
  <c r="U2" i="8"/>
  <c r="U2" i="10"/>
  <c r="U3" i="10"/>
  <c r="U5" i="10"/>
  <c r="U6" i="10"/>
  <c r="U7" i="10"/>
  <c r="U8" i="10"/>
  <c r="U24" i="3"/>
  <c r="U25" i="3"/>
  <c r="U26" i="3"/>
  <c r="U27" i="3"/>
  <c r="U28" i="3"/>
  <c r="U29" i="3"/>
  <c r="U30" i="3"/>
  <c r="U11" i="3"/>
  <c r="U31" i="3"/>
  <c r="U3" i="3"/>
  <c r="U13" i="3"/>
  <c r="U14" i="3"/>
  <c r="U15" i="3"/>
  <c r="U16" i="3"/>
  <c r="U32" i="3"/>
  <c r="U33" i="3"/>
  <c r="U34" i="3"/>
  <c r="U35" i="3"/>
  <c r="U36" i="3"/>
  <c r="U4" i="3"/>
  <c r="U37" i="3"/>
  <c r="U38" i="3"/>
  <c r="U39" i="3"/>
  <c r="U2" i="3"/>
  <c r="U17" i="3"/>
  <c r="U40" i="3"/>
  <c r="U18" i="3"/>
  <c r="U41" i="3"/>
  <c r="U9" i="3"/>
  <c r="U42" i="3"/>
  <c r="U19" i="3"/>
  <c r="U43" i="3"/>
  <c r="U5" i="3"/>
  <c r="U44" i="3"/>
  <c r="U45" i="3"/>
  <c r="U6" i="3"/>
  <c r="U46" i="3"/>
  <c r="U47" i="3"/>
  <c r="U20" i="3"/>
  <c r="U21" i="3"/>
  <c r="U48" i="3"/>
  <c r="U22" i="3"/>
  <c r="U49" i="3"/>
  <c r="U50" i="3"/>
  <c r="U51" i="3"/>
  <c r="U90" i="3"/>
  <c r="U91" i="3"/>
  <c r="U52" i="3"/>
  <c r="U53" i="3"/>
  <c r="U7" i="3"/>
  <c r="U54" i="3"/>
  <c r="U55" i="3"/>
  <c r="U56" i="3"/>
  <c r="U57" i="3"/>
  <c r="U59" i="3"/>
  <c r="U60" i="3"/>
  <c r="U23" i="3"/>
  <c r="U3" i="2"/>
  <c r="U4" i="2"/>
  <c r="U5" i="2"/>
  <c r="U6" i="2"/>
  <c r="U7" i="2"/>
  <c r="U8" i="2"/>
  <c r="U10" i="2"/>
  <c r="U11" i="2"/>
  <c r="U13" i="2"/>
  <c r="U14" i="2"/>
  <c r="U15" i="2"/>
  <c r="U16" i="2"/>
  <c r="U17" i="2"/>
  <c r="U18" i="2"/>
  <c r="U2" i="2"/>
  <c r="AC20" i="3" l="1"/>
  <c r="AB20" i="3"/>
  <c r="AB91" i="3"/>
  <c r="AC91" i="3"/>
  <c r="AC90" i="3"/>
  <c r="AB90" i="3"/>
  <c r="AC21" i="3"/>
  <c r="AB21" i="3"/>
  <c r="AH2" i="1"/>
  <c r="W2" i="1"/>
  <c r="K2" i="1"/>
  <c r="I2" i="1"/>
  <c r="AA3" i="8" l="1"/>
  <c r="AA4" i="8"/>
  <c r="AA5" i="8"/>
  <c r="AA6" i="8"/>
  <c r="AA7" i="8"/>
  <c r="AA8" i="8"/>
  <c r="AA9" i="8"/>
  <c r="AA10" i="8"/>
  <c r="AA11" i="8"/>
  <c r="AA2" i="8"/>
  <c r="AA3" i="11"/>
  <c r="AA4" i="11"/>
  <c r="AA5" i="11"/>
  <c r="AA2" i="11"/>
  <c r="AA3" i="10"/>
  <c r="AA4" i="10"/>
  <c r="AA5" i="10"/>
  <c r="AA6" i="10"/>
  <c r="AA7" i="10"/>
  <c r="AA8" i="10"/>
  <c r="AA2" i="10"/>
  <c r="AA3" i="2"/>
  <c r="AA4" i="2"/>
  <c r="AA5" i="2"/>
  <c r="AA6" i="2"/>
  <c r="AA7" i="2"/>
  <c r="AA8" i="2"/>
  <c r="AA10" i="2"/>
  <c r="AA11" i="2"/>
  <c r="AA14" i="2"/>
  <c r="AA15" i="2"/>
  <c r="AA16" i="2"/>
  <c r="AA17" i="2"/>
  <c r="AA18" i="2"/>
  <c r="AA2" i="2"/>
  <c r="AA24" i="3"/>
  <c r="AA25" i="3"/>
  <c r="AA26" i="3"/>
  <c r="AA27" i="3"/>
  <c r="AA28" i="3"/>
  <c r="AA29" i="3"/>
  <c r="AA30" i="3"/>
  <c r="AA11" i="3"/>
  <c r="AA31" i="3"/>
  <c r="AA13" i="3"/>
  <c r="AA14" i="3"/>
  <c r="AA15" i="3"/>
  <c r="AA16" i="3"/>
  <c r="AA32" i="3"/>
  <c r="AA33" i="3"/>
  <c r="AA34" i="3"/>
  <c r="AA35" i="3"/>
  <c r="AA36" i="3"/>
  <c r="AA4" i="3"/>
  <c r="AA37" i="3"/>
  <c r="AA38" i="3"/>
  <c r="AA39" i="3"/>
  <c r="AA2" i="3"/>
  <c r="AA17" i="3"/>
  <c r="AA40" i="3"/>
  <c r="AA18" i="3"/>
  <c r="AA41" i="3"/>
  <c r="AA9" i="3"/>
  <c r="AA42" i="3"/>
  <c r="AA19" i="3"/>
  <c r="AA43" i="3"/>
  <c r="AA5" i="3"/>
  <c r="AA44" i="3"/>
  <c r="AA45" i="3"/>
  <c r="AA6" i="3"/>
  <c r="AA46" i="3"/>
  <c r="AA62" i="3"/>
  <c r="AA20" i="3"/>
  <c r="AA21" i="3"/>
  <c r="AA48" i="3"/>
  <c r="AA22" i="3"/>
  <c r="AA49" i="3"/>
  <c r="AA50" i="3"/>
  <c r="AA51" i="3"/>
  <c r="AA90" i="3"/>
  <c r="AA91" i="3"/>
  <c r="AA52" i="3"/>
  <c r="AA53" i="3"/>
  <c r="AA7" i="3"/>
  <c r="AA54" i="3"/>
  <c r="AA55" i="3"/>
  <c r="AA56" i="3"/>
  <c r="AA57" i="3"/>
  <c r="AA59" i="3"/>
  <c r="AA60" i="3"/>
  <c r="AA23" i="3"/>
  <c r="W7" i="8"/>
  <c r="W8" i="8"/>
  <c r="W9" i="8"/>
  <c r="W10" i="8"/>
  <c r="W11" i="8"/>
  <c r="W36" i="3"/>
  <c r="AC3" i="5"/>
  <c r="AC4" i="5"/>
  <c r="AC2" i="5"/>
  <c r="AB3" i="8"/>
  <c r="AB4" i="8"/>
  <c r="AB5" i="8"/>
  <c r="AB6" i="8"/>
  <c r="AB7" i="8"/>
  <c r="AB8" i="8"/>
  <c r="AB9" i="8"/>
  <c r="AB10" i="8"/>
  <c r="AB11" i="8"/>
  <c r="AB2" i="8"/>
  <c r="AC3" i="11"/>
  <c r="AC4" i="11"/>
  <c r="AC5" i="11"/>
  <c r="AB3" i="10"/>
  <c r="AB4" i="10"/>
  <c r="AB5" i="10"/>
  <c r="AB6" i="10"/>
  <c r="AB7" i="10"/>
  <c r="AB8" i="10"/>
  <c r="AB2" i="10"/>
  <c r="AC3" i="2"/>
  <c r="AC4" i="2"/>
  <c r="AC5" i="2"/>
  <c r="AC6" i="2"/>
  <c r="AC7" i="2"/>
  <c r="AC8" i="2"/>
  <c r="AC10" i="2"/>
  <c r="AC11" i="2"/>
  <c r="AC13" i="2"/>
  <c r="AC14" i="2"/>
  <c r="AC15" i="2"/>
  <c r="AC16" i="2"/>
  <c r="AC17" i="2"/>
  <c r="AC18" i="2"/>
  <c r="AC2" i="2"/>
  <c r="W3" i="11"/>
  <c r="W4" i="11"/>
  <c r="W5" i="11"/>
  <c r="W2" i="11"/>
  <c r="W133" i="1" l="1"/>
  <c r="W3" i="5"/>
  <c r="W4" i="5"/>
  <c r="W2" i="5"/>
  <c r="W134" i="1"/>
  <c r="W3" i="1"/>
  <c r="W135" i="1"/>
  <c r="W136" i="1"/>
  <c r="W137" i="1"/>
  <c r="W153" i="1"/>
  <c r="W4" i="1"/>
  <c r="W154" i="1"/>
  <c r="W155" i="1"/>
  <c r="W138" i="1"/>
  <c r="W139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140" i="1"/>
  <c r="W21" i="1"/>
  <c r="W22" i="1"/>
  <c r="W142" i="1"/>
  <c r="W23" i="1"/>
  <c r="W24" i="1"/>
  <c r="W25" i="1"/>
  <c r="W26" i="1"/>
  <c r="W143" i="1"/>
  <c r="W27" i="1"/>
  <c r="W28" i="1"/>
  <c r="W29" i="1"/>
  <c r="W30" i="1"/>
  <c r="W31" i="1"/>
  <c r="W32" i="1"/>
  <c r="W33" i="1"/>
  <c r="W34" i="1"/>
  <c r="W35" i="1"/>
  <c r="W36" i="1"/>
  <c r="W144" i="1"/>
  <c r="W37" i="1"/>
  <c r="W38" i="1"/>
  <c r="W39" i="1"/>
  <c r="W40" i="1"/>
  <c r="W41" i="1"/>
  <c r="W145" i="1"/>
  <c r="W146" i="1"/>
  <c r="W43" i="1"/>
  <c r="W44" i="1"/>
  <c r="W148" i="1"/>
  <c r="W149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6" i="1"/>
  <c r="W77" i="1"/>
  <c r="W78" i="1"/>
  <c r="W79" i="1"/>
  <c r="W156" i="1"/>
  <c r="W80" i="1"/>
  <c r="W81" i="1"/>
  <c r="W150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141" i="1"/>
  <c r="W97" i="1"/>
  <c r="W98" i="1"/>
  <c r="W99" i="1"/>
  <c r="W100" i="1"/>
  <c r="W101" i="1"/>
  <c r="W102" i="1"/>
  <c r="W103" i="1"/>
  <c r="W104" i="1"/>
  <c r="W105" i="1"/>
  <c r="W151" i="1"/>
  <c r="W106" i="1"/>
  <c r="W107" i="1"/>
  <c r="W152" i="1"/>
  <c r="W108" i="1"/>
  <c r="W109" i="1"/>
  <c r="W110" i="1"/>
  <c r="W111" i="1"/>
  <c r="W112" i="1"/>
  <c r="W113" i="1"/>
  <c r="W114" i="1"/>
  <c r="W115" i="1"/>
  <c r="W116" i="1"/>
  <c r="W3" i="8"/>
  <c r="W4" i="8"/>
  <c r="W5" i="8"/>
  <c r="W6" i="8"/>
  <c r="W2" i="8"/>
  <c r="W24" i="3"/>
  <c r="W25" i="3"/>
  <c r="W26" i="3"/>
  <c r="W27" i="3"/>
  <c r="W28" i="3"/>
  <c r="W29" i="3"/>
  <c r="W30" i="3"/>
  <c r="W11" i="3"/>
  <c r="W31" i="3"/>
  <c r="W3" i="3"/>
  <c r="W13" i="3"/>
  <c r="W14" i="3"/>
  <c r="W15" i="3"/>
  <c r="W16" i="3"/>
  <c r="W32" i="3"/>
  <c r="W33" i="3"/>
  <c r="W34" i="3"/>
  <c r="W35" i="3"/>
  <c r="W4" i="3"/>
  <c r="W37" i="3"/>
  <c r="W38" i="3"/>
  <c r="W39" i="3"/>
  <c r="W2" i="3"/>
  <c r="W17" i="3"/>
  <c r="W40" i="3"/>
  <c r="W18" i="3"/>
  <c r="W41" i="3"/>
  <c r="W9" i="3"/>
  <c r="W42" i="3"/>
  <c r="W19" i="3"/>
  <c r="W43" i="3"/>
  <c r="W5" i="3"/>
  <c r="W44" i="3"/>
  <c r="W45" i="3"/>
  <c r="W6" i="3"/>
  <c r="W46" i="3"/>
  <c r="W47" i="3"/>
  <c r="W62" i="3"/>
  <c r="W20" i="3"/>
  <c r="W21" i="3"/>
  <c r="W48" i="3"/>
  <c r="W22" i="3"/>
  <c r="W49" i="3"/>
  <c r="W50" i="3"/>
  <c r="W51" i="3"/>
  <c r="W90" i="3"/>
  <c r="W91" i="3"/>
  <c r="W52" i="3"/>
  <c r="W53" i="3"/>
  <c r="W7" i="3"/>
  <c r="W54" i="3"/>
  <c r="W55" i="3"/>
  <c r="W56" i="3"/>
  <c r="W57" i="3"/>
  <c r="W59" i="3"/>
  <c r="W60" i="3"/>
  <c r="W23" i="3"/>
  <c r="I2" i="8" l="1"/>
  <c r="K2" i="8"/>
  <c r="I23" i="3"/>
  <c r="K23" i="3"/>
  <c r="AH23" i="3"/>
  <c r="AI23" i="3" s="1"/>
  <c r="I2" i="2"/>
  <c r="W2" i="2"/>
  <c r="B20" i="9" l="1"/>
  <c r="B50" i="9"/>
  <c r="B49" i="9"/>
  <c r="B47" i="9"/>
  <c r="B74" i="9" s="1"/>
  <c r="B46" i="9"/>
  <c r="B44" i="9"/>
  <c r="B43" i="9"/>
  <c r="B41" i="9"/>
  <c r="B73" i="9" s="1"/>
  <c r="B40" i="9"/>
  <c r="B38" i="9"/>
  <c r="B37" i="9"/>
  <c r="B35" i="9"/>
  <c r="B72" i="9" s="1"/>
  <c r="B34" i="9"/>
  <c r="B32" i="9"/>
  <c r="B31" i="9"/>
  <c r="B29" i="9"/>
  <c r="B71" i="9" s="1"/>
  <c r="B28" i="9"/>
  <c r="B25" i="9"/>
  <c r="B23" i="9"/>
  <c r="B70" i="9" s="1"/>
  <c r="B19" i="9"/>
  <c r="B17" i="9"/>
  <c r="B69" i="9" s="1"/>
  <c r="B16" i="9"/>
  <c r="B15" i="9"/>
  <c r="B22" i="9"/>
  <c r="B13" i="9"/>
  <c r="B26" i="9"/>
  <c r="U3" i="11"/>
  <c r="N3" i="11"/>
  <c r="N4" i="11"/>
  <c r="N5" i="11"/>
  <c r="AG2" i="11"/>
  <c r="W2" i="10"/>
  <c r="U2" i="11"/>
  <c r="AD2" i="11"/>
  <c r="K2" i="11"/>
  <c r="I2" i="11"/>
  <c r="AB5" i="1" l="1"/>
  <c r="AB9" i="1"/>
  <c r="AB13" i="1"/>
  <c r="AB17" i="1"/>
  <c r="AB21" i="1"/>
  <c r="AB25" i="1"/>
  <c r="AB29" i="1"/>
  <c r="AB33" i="1"/>
  <c r="AB37" i="1"/>
  <c r="AB41" i="1"/>
  <c r="AB45" i="1"/>
  <c r="AB49" i="1"/>
  <c r="AB53" i="1"/>
  <c r="AB57" i="1"/>
  <c r="AB61" i="1"/>
  <c r="AB65" i="1"/>
  <c r="AB69" i="1"/>
  <c r="AB73" i="1"/>
  <c r="AB77" i="1"/>
  <c r="AB81" i="1"/>
  <c r="AB85" i="1"/>
  <c r="AB89" i="1"/>
  <c r="AB93" i="1"/>
  <c r="AB97" i="1"/>
  <c r="AB101" i="1"/>
  <c r="AB105" i="1"/>
  <c r="AB109" i="1"/>
  <c r="AB113" i="1"/>
  <c r="AB117" i="1"/>
  <c r="AB121" i="1"/>
  <c r="AB125" i="1"/>
  <c r="AB129" i="1"/>
  <c r="AB6" i="1"/>
  <c r="AB10" i="1"/>
  <c r="AB14" i="1"/>
  <c r="AB18" i="1"/>
  <c r="AB22" i="1"/>
  <c r="AB26" i="1"/>
  <c r="AB30" i="1"/>
  <c r="AB34" i="1"/>
  <c r="AB38" i="1"/>
  <c r="AB42" i="1"/>
  <c r="AB46" i="1"/>
  <c r="AB50" i="1"/>
  <c r="AB54" i="1"/>
  <c r="AB58" i="1"/>
  <c r="AB62" i="1"/>
  <c r="AB66" i="1"/>
  <c r="AB70" i="1"/>
  <c r="AB74" i="1"/>
  <c r="AB78" i="1"/>
  <c r="AB82" i="1"/>
  <c r="AB86" i="1"/>
  <c r="AB90" i="1"/>
  <c r="AB94" i="1"/>
  <c r="AB98" i="1"/>
  <c r="AB102" i="1"/>
  <c r="AB106" i="1"/>
  <c r="AB110" i="1"/>
  <c r="AB114" i="1"/>
  <c r="AB118" i="1"/>
  <c r="AB122" i="1"/>
  <c r="AB126" i="1"/>
  <c r="AB130" i="1"/>
  <c r="AB7" i="1"/>
  <c r="AB11" i="1"/>
  <c r="AB15" i="1"/>
  <c r="AB19" i="1"/>
  <c r="AB23" i="1"/>
  <c r="AB27" i="1"/>
  <c r="AB31" i="1"/>
  <c r="AB35" i="1"/>
  <c r="AB39" i="1"/>
  <c r="AB43" i="1"/>
  <c r="AB47" i="1"/>
  <c r="AB51" i="1"/>
  <c r="AB55" i="1"/>
  <c r="AB59" i="1"/>
  <c r="AB63" i="1"/>
  <c r="AB67" i="1"/>
  <c r="AB71" i="1"/>
  <c r="AB75" i="1"/>
  <c r="AB79" i="1"/>
  <c r="AB83" i="1"/>
  <c r="AB87" i="1"/>
  <c r="AB91" i="1"/>
  <c r="AB95" i="1"/>
  <c r="AB99" i="1"/>
  <c r="AB103" i="1"/>
  <c r="AB107" i="1"/>
  <c r="AB111" i="1"/>
  <c r="AB115" i="1"/>
  <c r="AB119" i="1"/>
  <c r="AB123" i="1"/>
  <c r="AB127" i="1"/>
  <c r="AB131" i="1"/>
  <c r="AB2" i="1"/>
  <c r="AB4" i="1"/>
  <c r="AB8" i="1"/>
  <c r="AB12" i="1"/>
  <c r="AB16" i="1"/>
  <c r="AB20" i="1"/>
  <c r="AB24" i="1"/>
  <c r="AB28" i="1"/>
  <c r="AB32" i="1"/>
  <c r="AB36" i="1"/>
  <c r="AB40" i="1"/>
  <c r="AB44" i="1"/>
  <c r="AB48" i="1"/>
  <c r="AB52" i="1"/>
  <c r="AB56" i="1"/>
  <c r="AB60" i="1"/>
  <c r="AB64" i="1"/>
  <c r="AB68" i="1"/>
  <c r="AB72" i="1"/>
  <c r="AB76" i="1"/>
  <c r="AB80" i="1"/>
  <c r="AB84" i="1"/>
  <c r="AB88" i="1"/>
  <c r="AB92" i="1"/>
  <c r="AB96" i="1"/>
  <c r="AB100" i="1"/>
  <c r="AB104" i="1"/>
  <c r="AB108" i="1"/>
  <c r="AB112" i="1"/>
  <c r="AB116" i="1"/>
  <c r="AB124" i="1"/>
  <c r="AB128" i="1"/>
  <c r="AB132" i="1"/>
  <c r="AA9" i="1"/>
  <c r="AA17" i="1"/>
  <c r="AA23" i="1"/>
  <c r="AA30" i="1"/>
  <c r="AA37" i="1"/>
  <c r="AA42" i="1"/>
  <c r="AA48" i="1"/>
  <c r="AA56" i="1"/>
  <c r="AA64" i="1"/>
  <c r="AA72" i="1"/>
  <c r="AA86" i="1"/>
  <c r="AA94" i="1"/>
  <c r="AA101" i="1"/>
  <c r="AA115" i="1"/>
  <c r="AA122" i="1"/>
  <c r="AA130" i="1"/>
  <c r="AA10" i="1"/>
  <c r="AA18" i="1"/>
  <c r="AA24" i="1"/>
  <c r="AA31" i="1"/>
  <c r="AA38" i="1"/>
  <c r="AA43" i="1"/>
  <c r="AA49" i="1"/>
  <c r="AA57" i="1"/>
  <c r="AA65" i="1"/>
  <c r="AA73" i="1"/>
  <c r="AA80" i="1"/>
  <c r="AA87" i="1"/>
  <c r="AA95" i="1"/>
  <c r="AA102" i="1"/>
  <c r="AA108" i="1"/>
  <c r="AA116" i="1"/>
  <c r="AA123" i="1"/>
  <c r="AA131" i="1"/>
  <c r="AA3" i="1"/>
  <c r="AA11" i="1"/>
  <c r="AA19" i="1"/>
  <c r="AA25" i="1"/>
  <c r="AA32" i="1"/>
  <c r="AA39" i="1"/>
  <c r="AA44" i="1"/>
  <c r="AA50" i="1"/>
  <c r="AA58" i="1"/>
  <c r="AA66" i="1"/>
  <c r="AA74" i="1"/>
  <c r="AA81" i="1"/>
  <c r="AA88" i="1"/>
  <c r="AA96" i="1"/>
  <c r="AA103" i="1"/>
  <c r="AA109" i="1"/>
  <c r="AA117" i="1"/>
  <c r="AA124" i="1"/>
  <c r="AA132" i="1"/>
  <c r="AA12" i="1"/>
  <c r="AA20" i="1"/>
  <c r="AA26" i="1"/>
  <c r="AA33" i="1"/>
  <c r="AA40" i="1"/>
  <c r="AA51" i="1"/>
  <c r="AA59" i="1"/>
  <c r="AA67" i="1"/>
  <c r="AA75" i="1"/>
  <c r="AA89" i="1"/>
  <c r="AA104" i="1"/>
  <c r="AA110" i="1"/>
  <c r="AA118" i="1"/>
  <c r="AA125" i="1"/>
  <c r="AA5" i="1"/>
  <c r="AA13" i="1"/>
  <c r="AA34" i="1"/>
  <c r="AA41" i="1"/>
  <c r="AA52" i="1"/>
  <c r="AA60" i="1"/>
  <c r="AA68" i="1"/>
  <c r="AA76" i="1"/>
  <c r="AA82" i="1"/>
  <c r="AA90" i="1"/>
  <c r="AA97" i="1"/>
  <c r="AA105" i="1"/>
  <c r="AA111" i="1"/>
  <c r="AA126" i="1"/>
  <c r="AA8" i="1"/>
  <c r="AA29" i="1"/>
  <c r="AA79" i="1"/>
  <c r="AA107" i="1"/>
  <c r="AA129" i="1"/>
  <c r="AA6" i="1"/>
  <c r="AA14" i="1"/>
  <c r="AA21" i="1"/>
  <c r="AA27" i="1"/>
  <c r="AA35" i="1"/>
  <c r="AA45" i="1"/>
  <c r="AA53" i="1"/>
  <c r="AA61" i="1"/>
  <c r="AA69" i="1"/>
  <c r="AA77" i="1"/>
  <c r="AA83" i="1"/>
  <c r="AA91" i="1"/>
  <c r="AA98" i="1"/>
  <c r="AA112" i="1"/>
  <c r="AA119" i="1"/>
  <c r="AA127" i="1"/>
  <c r="AA4" i="1"/>
  <c r="AA47" i="1"/>
  <c r="AA55" i="1"/>
  <c r="AA63" i="1"/>
  <c r="AA71" i="1"/>
  <c r="AA93" i="1"/>
  <c r="AA100" i="1"/>
  <c r="AA121" i="1"/>
  <c r="AA7" i="1"/>
  <c r="AA15" i="1"/>
  <c r="AA22" i="1"/>
  <c r="AA28" i="1"/>
  <c r="AA36" i="1"/>
  <c r="AA46" i="1"/>
  <c r="AA54" i="1"/>
  <c r="AA62" i="1"/>
  <c r="AA70" i="1"/>
  <c r="AA78" i="1"/>
  <c r="AA84" i="1"/>
  <c r="AA92" i="1"/>
  <c r="AA99" i="1"/>
  <c r="AA106" i="1"/>
  <c r="AA113" i="1"/>
  <c r="AA120" i="1"/>
  <c r="AA128" i="1"/>
  <c r="AA16" i="1"/>
  <c r="AA85" i="1"/>
  <c r="AA114" i="1"/>
  <c r="AA2" i="1"/>
  <c r="AC6" i="1"/>
  <c r="AC14" i="1"/>
  <c r="AC21" i="1"/>
  <c r="AC27" i="1"/>
  <c r="AC35" i="1"/>
  <c r="AC45" i="1"/>
  <c r="AC53" i="1"/>
  <c r="AC61" i="1"/>
  <c r="AC69" i="1"/>
  <c r="AC77" i="1"/>
  <c r="AC83" i="1"/>
  <c r="AC91" i="1"/>
  <c r="AC98" i="1"/>
  <c r="AC112" i="1"/>
  <c r="AC119" i="1"/>
  <c r="AC127" i="1"/>
  <c r="AC54" i="1"/>
  <c r="AC62" i="1"/>
  <c r="AC70" i="1"/>
  <c r="AC78" i="1"/>
  <c r="AC84" i="1"/>
  <c r="AC92" i="1"/>
  <c r="AC99" i="1"/>
  <c r="AC106" i="1"/>
  <c r="AC113" i="1"/>
  <c r="AC120" i="1"/>
  <c r="AC128" i="1"/>
  <c r="AC7" i="1"/>
  <c r="AC15" i="1"/>
  <c r="AC22" i="1"/>
  <c r="AC28" i="1"/>
  <c r="AC36" i="1"/>
  <c r="AC46" i="1"/>
  <c r="AC4" i="1"/>
  <c r="AC8" i="1"/>
  <c r="AC16" i="1"/>
  <c r="AC29" i="1"/>
  <c r="AC47" i="1"/>
  <c r="AC55" i="1"/>
  <c r="AC63" i="1"/>
  <c r="AC71" i="1"/>
  <c r="AC79" i="1"/>
  <c r="AC85" i="1"/>
  <c r="AC93" i="1"/>
  <c r="AC100" i="1"/>
  <c r="AC107" i="1"/>
  <c r="AC114" i="1"/>
  <c r="AC121" i="1"/>
  <c r="AC129" i="1"/>
  <c r="AC9" i="1"/>
  <c r="AC17" i="1"/>
  <c r="AC23" i="1"/>
  <c r="AC30" i="1"/>
  <c r="AC37" i="1"/>
  <c r="AC42" i="1"/>
  <c r="AC48" i="1"/>
  <c r="AC56" i="1"/>
  <c r="AC64" i="1"/>
  <c r="AC72" i="1"/>
  <c r="AC86" i="1"/>
  <c r="AC94" i="1"/>
  <c r="AC101" i="1"/>
  <c r="AC115" i="1"/>
  <c r="AC122" i="1"/>
  <c r="AC10" i="1"/>
  <c r="AC18" i="1"/>
  <c r="AC24" i="1"/>
  <c r="AC31" i="1"/>
  <c r="AC38" i="1"/>
  <c r="AC43" i="1"/>
  <c r="AC49" i="1"/>
  <c r="AC57" i="1"/>
  <c r="AC65" i="1"/>
  <c r="AC73" i="1"/>
  <c r="AC80" i="1"/>
  <c r="AC87" i="1"/>
  <c r="AC95" i="1"/>
  <c r="AC102" i="1"/>
  <c r="AC108" i="1"/>
  <c r="AC116" i="1"/>
  <c r="AC123" i="1"/>
  <c r="AC131" i="1"/>
  <c r="AC13" i="1"/>
  <c r="AC68" i="1"/>
  <c r="AC82" i="1"/>
  <c r="AC97" i="1"/>
  <c r="AC3" i="1"/>
  <c r="AC11" i="1"/>
  <c r="AC19" i="1"/>
  <c r="AC25" i="1"/>
  <c r="AC32" i="1"/>
  <c r="AC39" i="1"/>
  <c r="AC44" i="1"/>
  <c r="AC50" i="1"/>
  <c r="AC58" i="1"/>
  <c r="AC66" i="1"/>
  <c r="AC74" i="1"/>
  <c r="AC81" i="1"/>
  <c r="AC88" i="1"/>
  <c r="AC96" i="1"/>
  <c r="AC103" i="1"/>
  <c r="AC109" i="1"/>
  <c r="AC124" i="1"/>
  <c r="AC34" i="1"/>
  <c r="AC41" i="1"/>
  <c r="AC52" i="1"/>
  <c r="AC60" i="1"/>
  <c r="AC76" i="1"/>
  <c r="AC90" i="1"/>
  <c r="AC105" i="1"/>
  <c r="AC126" i="1"/>
  <c r="AC12" i="1"/>
  <c r="AC20" i="1"/>
  <c r="AC26" i="1"/>
  <c r="AC33" i="1"/>
  <c r="AC40" i="1"/>
  <c r="AC51" i="1"/>
  <c r="AC59" i="1"/>
  <c r="AC67" i="1"/>
  <c r="AC75" i="1"/>
  <c r="AC89" i="1"/>
  <c r="AC104" i="1"/>
  <c r="AC110" i="1"/>
  <c r="AC118" i="1"/>
  <c r="AC125" i="1"/>
  <c r="AC2" i="1"/>
  <c r="AC5" i="1"/>
  <c r="AC111" i="1"/>
  <c r="L8" i="10"/>
  <c r="N8" i="10"/>
  <c r="O8" i="10"/>
  <c r="P8" i="10"/>
  <c r="L4" i="10"/>
  <c r="N4" i="10"/>
  <c r="O4" i="10"/>
  <c r="P7" i="10"/>
  <c r="P6" i="10"/>
  <c r="P5" i="10"/>
  <c r="O7" i="10"/>
  <c r="O6" i="10"/>
  <c r="O5" i="10"/>
  <c r="O3" i="10"/>
  <c r="N7" i="10"/>
  <c r="N6" i="10"/>
  <c r="N5" i="10"/>
  <c r="N3" i="10"/>
  <c r="L3" i="10"/>
  <c r="L7" i="10"/>
  <c r="L6" i="10"/>
  <c r="L5" i="10"/>
  <c r="AC3" i="10"/>
  <c r="AC4" i="10"/>
  <c r="AC5" i="10"/>
  <c r="AC6" i="10"/>
  <c r="AC7" i="10"/>
  <c r="AC8" i="10"/>
  <c r="W3" i="10"/>
  <c r="W4" i="10"/>
  <c r="W5" i="10"/>
  <c r="W6" i="10"/>
  <c r="W7" i="10"/>
  <c r="W8" i="10"/>
  <c r="K3" i="10"/>
  <c r="K4" i="10"/>
  <c r="K5" i="10"/>
  <c r="K6" i="10"/>
  <c r="K7" i="10"/>
  <c r="K8" i="10"/>
  <c r="K2" i="10"/>
  <c r="I2" i="10"/>
  <c r="I3" i="10"/>
  <c r="I4" i="10"/>
  <c r="I5" i="10"/>
  <c r="I6" i="10"/>
  <c r="I7" i="10"/>
  <c r="I8" i="10"/>
  <c r="AC2" i="10"/>
  <c r="AF2" i="10"/>
  <c r="N2" i="10"/>
  <c r="I8" i="2" l="1"/>
  <c r="I10" i="2"/>
  <c r="I11" i="2"/>
  <c r="I3" i="2"/>
  <c r="I13" i="2"/>
  <c r="I14" i="2"/>
  <c r="I5" i="2"/>
  <c r="I6" i="2"/>
  <c r="I15" i="2"/>
  <c r="I7" i="2"/>
  <c r="I16" i="2"/>
  <c r="I17" i="2"/>
  <c r="I18" i="2"/>
  <c r="I4" i="2"/>
  <c r="W8" i="2"/>
  <c r="W10" i="2"/>
  <c r="W11" i="2"/>
  <c r="W3" i="2"/>
  <c r="W13" i="2"/>
  <c r="W14" i="2"/>
  <c r="W5" i="2"/>
  <c r="W6" i="2"/>
  <c r="W7" i="2"/>
  <c r="W16" i="2"/>
  <c r="W17" i="2"/>
  <c r="W18" i="2"/>
  <c r="W4" i="2"/>
  <c r="I3" i="8"/>
  <c r="I4" i="8"/>
  <c r="I5" i="8"/>
  <c r="I6" i="8"/>
  <c r="I7" i="8"/>
  <c r="I8" i="8"/>
  <c r="I9" i="8"/>
  <c r="I10" i="8"/>
  <c r="I11" i="8"/>
  <c r="K3" i="8"/>
  <c r="K4" i="8"/>
  <c r="K5" i="8"/>
  <c r="K6" i="8"/>
  <c r="K7" i="8"/>
  <c r="K8" i="8"/>
  <c r="K9" i="8"/>
  <c r="K10" i="8"/>
  <c r="K11" i="8"/>
  <c r="K3" i="5"/>
  <c r="K4" i="5"/>
  <c r="K2" i="5"/>
  <c r="K134" i="1"/>
  <c r="K3" i="1"/>
  <c r="K135" i="1"/>
  <c r="K136" i="1"/>
  <c r="K137" i="1"/>
  <c r="K153" i="1"/>
  <c r="K4" i="1"/>
  <c r="K154" i="1"/>
  <c r="K155" i="1"/>
  <c r="K138" i="1"/>
  <c r="K139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140" i="1"/>
  <c r="K21" i="1"/>
  <c r="K22" i="1"/>
  <c r="K142" i="1"/>
  <c r="K23" i="1"/>
  <c r="K24" i="1"/>
  <c r="K25" i="1"/>
  <c r="K26" i="1"/>
  <c r="K143" i="1"/>
  <c r="K27" i="1"/>
  <c r="K28" i="1"/>
  <c r="K29" i="1"/>
  <c r="K30" i="1"/>
  <c r="K31" i="1"/>
  <c r="K32" i="1"/>
  <c r="K33" i="1"/>
  <c r="K34" i="1"/>
  <c r="K35" i="1"/>
  <c r="K36" i="1"/>
  <c r="K144" i="1"/>
  <c r="K37" i="1"/>
  <c r="K38" i="1"/>
  <c r="K39" i="1"/>
  <c r="K40" i="1"/>
  <c r="K41" i="1"/>
  <c r="K145" i="1"/>
  <c r="K146" i="1"/>
  <c r="K147" i="1"/>
  <c r="K42" i="1"/>
  <c r="K43" i="1"/>
  <c r="K44" i="1"/>
  <c r="K148" i="1"/>
  <c r="K149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150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141" i="1"/>
  <c r="K97" i="1"/>
  <c r="K98" i="1"/>
  <c r="K99" i="1"/>
  <c r="K100" i="1"/>
  <c r="K101" i="1"/>
  <c r="K102" i="1"/>
  <c r="K103" i="1"/>
  <c r="K104" i="1"/>
  <c r="K105" i="1"/>
  <c r="K151" i="1"/>
  <c r="K106" i="1"/>
  <c r="K107" i="1"/>
  <c r="K152" i="1"/>
  <c r="K108" i="1"/>
  <c r="K109" i="1"/>
  <c r="K110" i="1"/>
  <c r="K111" i="1"/>
  <c r="K112" i="1"/>
  <c r="K113" i="1"/>
  <c r="K114" i="1"/>
  <c r="K115" i="1"/>
  <c r="K116" i="1"/>
  <c r="K133" i="1"/>
  <c r="I3" i="5"/>
  <c r="I4" i="5"/>
  <c r="I2" i="5"/>
  <c r="I134" i="1"/>
  <c r="I3" i="1"/>
  <c r="I135" i="1"/>
  <c r="I136" i="1"/>
  <c r="I137" i="1"/>
  <c r="I153" i="1"/>
  <c r="I4" i="1"/>
  <c r="I154" i="1"/>
  <c r="I155" i="1"/>
  <c r="I138" i="1"/>
  <c r="I139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140" i="1"/>
  <c r="I21" i="1"/>
  <c r="I22" i="1"/>
  <c r="I142" i="1"/>
  <c r="I23" i="1"/>
  <c r="I24" i="1"/>
  <c r="I25" i="1"/>
  <c r="I26" i="1"/>
  <c r="I143" i="1"/>
  <c r="I27" i="1"/>
  <c r="I28" i="1"/>
  <c r="I29" i="1"/>
  <c r="I30" i="1"/>
  <c r="I31" i="1"/>
  <c r="I32" i="1"/>
  <c r="I33" i="1"/>
  <c r="I34" i="1"/>
  <c r="I35" i="1"/>
  <c r="I36" i="1"/>
  <c r="I144" i="1"/>
  <c r="I37" i="1"/>
  <c r="I38" i="1"/>
  <c r="I39" i="1"/>
  <c r="I40" i="1"/>
  <c r="I41" i="1"/>
  <c r="I145" i="1"/>
  <c r="I146" i="1"/>
  <c r="I147" i="1"/>
  <c r="I42" i="1"/>
  <c r="I43" i="1"/>
  <c r="I44" i="1"/>
  <c r="I148" i="1"/>
  <c r="I149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156" i="1"/>
  <c r="I80" i="1"/>
  <c r="I81" i="1"/>
  <c r="I150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141" i="1"/>
  <c r="I97" i="1"/>
  <c r="I98" i="1"/>
  <c r="I99" i="1"/>
  <c r="I100" i="1"/>
  <c r="I101" i="1"/>
  <c r="I102" i="1"/>
  <c r="I103" i="1"/>
  <c r="I104" i="1"/>
  <c r="I105" i="1"/>
  <c r="I151" i="1"/>
  <c r="I106" i="1"/>
  <c r="I107" i="1"/>
  <c r="I152" i="1"/>
  <c r="I108" i="1"/>
  <c r="I109" i="1"/>
  <c r="I110" i="1"/>
  <c r="I111" i="1"/>
  <c r="I112" i="1"/>
  <c r="I113" i="1"/>
  <c r="I114" i="1"/>
  <c r="I115" i="1"/>
  <c r="I116" i="1"/>
  <c r="I133" i="1"/>
  <c r="I24" i="3"/>
  <c r="I25" i="3"/>
  <c r="I26" i="3"/>
  <c r="I27" i="3"/>
  <c r="I28" i="3"/>
  <c r="I29" i="3"/>
  <c r="I30" i="3"/>
  <c r="I11" i="3"/>
  <c r="I31" i="3"/>
  <c r="I3" i="3"/>
  <c r="I13" i="3"/>
  <c r="I14" i="3"/>
  <c r="I15" i="3"/>
  <c r="I16" i="3"/>
  <c r="I32" i="3"/>
  <c r="I33" i="3"/>
  <c r="I34" i="3"/>
  <c r="I35" i="3"/>
  <c r="I36" i="3"/>
  <c r="I4" i="3"/>
  <c r="I37" i="3"/>
  <c r="I38" i="3"/>
  <c r="I39" i="3"/>
  <c r="I2" i="3"/>
  <c r="I17" i="3"/>
  <c r="I40" i="3"/>
  <c r="I18" i="3"/>
  <c r="I41" i="3"/>
  <c r="I9" i="3"/>
  <c r="I42" i="3"/>
  <c r="I19" i="3"/>
  <c r="I43" i="3"/>
  <c r="I5" i="3"/>
  <c r="I44" i="3"/>
  <c r="I45" i="3"/>
  <c r="I6" i="3"/>
  <c r="I46" i="3"/>
  <c r="I47" i="3"/>
  <c r="I62" i="3"/>
  <c r="I20" i="3"/>
  <c r="I21" i="3"/>
  <c r="I48" i="3"/>
  <c r="I22" i="3"/>
  <c r="I49" i="3"/>
  <c r="I50" i="3"/>
  <c r="I51" i="3"/>
  <c r="I90" i="3"/>
  <c r="I91" i="3"/>
  <c r="I52" i="3"/>
  <c r="I53" i="3"/>
  <c r="I7" i="3"/>
  <c r="I54" i="3"/>
  <c r="I55" i="3"/>
  <c r="I56" i="3"/>
  <c r="I57" i="3"/>
  <c r="I59" i="3"/>
  <c r="I60" i="3"/>
  <c r="K24" i="3"/>
  <c r="K25" i="3"/>
  <c r="K26" i="3"/>
  <c r="K27" i="3"/>
  <c r="K28" i="3"/>
  <c r="K29" i="3"/>
  <c r="K30" i="3"/>
  <c r="K11" i="3"/>
  <c r="K31" i="3"/>
  <c r="K3" i="3"/>
  <c r="K13" i="3"/>
  <c r="K14" i="3"/>
  <c r="K15" i="3"/>
  <c r="K16" i="3"/>
  <c r="K32" i="3"/>
  <c r="K33" i="3"/>
  <c r="K34" i="3"/>
  <c r="K35" i="3"/>
  <c r="K36" i="3"/>
  <c r="K4" i="3"/>
  <c r="K37" i="3"/>
  <c r="K38" i="3"/>
  <c r="K39" i="3"/>
  <c r="K2" i="3"/>
  <c r="K17" i="3"/>
  <c r="K40" i="3"/>
  <c r="K18" i="3"/>
  <c r="K41" i="3"/>
  <c r="K9" i="3"/>
  <c r="K42" i="3"/>
  <c r="K19" i="3"/>
  <c r="K43" i="3"/>
  <c r="K5" i="3"/>
  <c r="K44" i="3"/>
  <c r="K45" i="3"/>
  <c r="K6" i="3"/>
  <c r="K46" i="3"/>
  <c r="K47" i="3"/>
  <c r="K62" i="3"/>
  <c r="K20" i="3"/>
  <c r="K21" i="3"/>
  <c r="K48" i="3"/>
  <c r="K22" i="3"/>
  <c r="K49" i="3"/>
  <c r="K50" i="3"/>
  <c r="K51" i="3"/>
  <c r="K90" i="3"/>
  <c r="K91" i="3"/>
  <c r="K52" i="3"/>
  <c r="K53" i="3"/>
  <c r="K7" i="3"/>
  <c r="K54" i="3"/>
  <c r="K55" i="3"/>
  <c r="K56" i="3"/>
  <c r="K57" i="3"/>
  <c r="K59" i="3"/>
  <c r="K60" i="3"/>
  <c r="N3" i="5" l="1"/>
  <c r="N4" i="5"/>
  <c r="N2" i="5"/>
  <c r="AH3" i="5"/>
  <c r="AH4" i="5"/>
  <c r="B12" i="8"/>
  <c r="B104" i="3" s="1"/>
  <c r="B103" i="3"/>
  <c r="B106" i="3" l="1"/>
  <c r="AF17" i="8"/>
  <c r="AE17" i="8"/>
  <c r="AH20" i="3"/>
  <c r="AI20" i="3" s="1"/>
  <c r="AH59" i="3"/>
  <c r="AI59" i="3" s="1"/>
  <c r="AH21" i="3"/>
  <c r="AI21" i="3" s="1"/>
  <c r="AH30" i="3"/>
  <c r="AI30" i="3" s="1"/>
  <c r="AH16" i="3"/>
  <c r="AI16" i="3" s="1"/>
  <c r="AH7" i="3"/>
  <c r="AI7" i="3" s="1"/>
  <c r="AH48" i="3"/>
  <c r="AI48" i="3" s="1"/>
  <c r="AH24" i="3"/>
  <c r="AI24" i="3" s="1"/>
  <c r="AH50" i="3"/>
  <c r="AI50" i="3" s="1"/>
  <c r="AH56" i="3"/>
  <c r="AI56" i="3" s="1"/>
  <c r="AH53" i="3"/>
  <c r="AI53" i="3" s="1"/>
  <c r="AH42" i="3"/>
  <c r="AI42" i="3" s="1"/>
  <c r="AH51" i="3"/>
  <c r="AI51" i="3" s="1"/>
  <c r="AH11" i="3"/>
  <c r="AI11" i="3" s="1"/>
  <c r="AH34" i="3"/>
  <c r="AI34" i="3" s="1"/>
  <c r="AH35" i="3"/>
  <c r="AI35" i="3" s="1"/>
  <c r="AH36" i="3"/>
  <c r="AI36" i="3" s="1"/>
  <c r="AH57" i="3"/>
  <c r="AI57" i="3" s="1"/>
  <c r="AH22" i="3"/>
  <c r="AI22" i="3" s="1"/>
  <c r="AH44" i="3"/>
  <c r="AI44" i="3" s="1"/>
  <c r="AH60" i="3"/>
  <c r="AI60" i="3" s="1"/>
  <c r="AH32" i="3"/>
  <c r="AI32" i="3" s="1"/>
  <c r="AH47" i="3"/>
  <c r="AI47" i="3" s="1"/>
  <c r="AH31" i="3"/>
  <c r="AI31" i="3" s="1"/>
  <c r="AH40" i="3"/>
  <c r="AI40" i="3" s="1"/>
  <c r="AH3" i="3"/>
  <c r="AI3" i="3" s="1"/>
  <c r="AH90" i="3"/>
  <c r="AI90" i="3" s="1"/>
  <c r="AH91" i="3"/>
  <c r="AI91" i="3" s="1"/>
  <c r="AH13" i="3"/>
  <c r="AI13" i="3" s="1"/>
  <c r="AH5" i="3"/>
  <c r="AI5" i="3" s="1"/>
  <c r="AH45" i="3"/>
  <c r="AI45" i="3" s="1"/>
  <c r="AH25" i="3"/>
  <c r="AI25" i="3" s="1"/>
  <c r="AH4" i="3"/>
  <c r="AI4" i="3" s="1"/>
  <c r="AH14" i="3"/>
  <c r="AI14" i="3" s="1"/>
  <c r="AH15" i="3"/>
  <c r="AI15" i="3" s="1"/>
  <c r="AH37" i="3"/>
  <c r="AI37" i="3" s="1"/>
  <c r="AH18" i="3"/>
  <c r="AI18" i="3" s="1"/>
  <c r="AH26" i="3"/>
  <c r="AI26" i="3" s="1"/>
  <c r="AH33" i="3"/>
  <c r="AI33" i="3" s="1"/>
  <c r="AH19" i="3"/>
  <c r="AI19" i="3" s="1"/>
  <c r="AH6" i="3"/>
  <c r="AI6" i="3" s="1"/>
  <c r="AH9" i="3"/>
  <c r="AI9" i="3" s="1"/>
  <c r="AH38" i="3"/>
  <c r="AI38" i="3" s="1"/>
  <c r="AH49" i="3"/>
  <c r="AI49" i="3" s="1"/>
  <c r="AH46" i="3"/>
  <c r="AI46" i="3" s="1"/>
  <c r="AH52" i="3"/>
  <c r="AI52" i="3" s="1"/>
  <c r="AH41" i="3"/>
  <c r="AI41" i="3" s="1"/>
  <c r="AH27" i="3"/>
  <c r="AI27" i="3" s="1"/>
  <c r="AH28" i="3"/>
  <c r="AI28" i="3" s="1"/>
  <c r="AH39" i="3"/>
  <c r="AI39" i="3" s="1"/>
  <c r="AH54" i="3"/>
  <c r="AI54" i="3" s="1"/>
  <c r="AH2" i="3"/>
  <c r="AI2" i="3" s="1"/>
  <c r="AH17" i="3"/>
  <c r="AI17" i="3" s="1"/>
  <c r="AH29" i="3"/>
  <c r="AI29" i="3" s="1"/>
  <c r="AH55" i="3"/>
  <c r="AI55" i="3" s="1"/>
  <c r="AH43" i="3"/>
  <c r="AI43" i="3" s="1"/>
  <c r="AF5" i="8"/>
  <c r="AG17" i="8" l="1"/>
  <c r="N35" i="2" l="1"/>
  <c r="N12" i="8" l="1"/>
  <c r="N13" i="8"/>
  <c r="F2" i="4" l="1"/>
  <c r="AC2" i="11" l="1"/>
  <c r="N2" i="11"/>
</calcChain>
</file>

<file path=xl/sharedStrings.xml><?xml version="1.0" encoding="utf-8"?>
<sst xmlns="http://schemas.openxmlformats.org/spreadsheetml/2006/main" count="6080" uniqueCount="2319">
  <si>
    <t>Fav</t>
  </si>
  <si>
    <t>Sort</t>
  </si>
  <si>
    <t>Order #</t>
  </si>
  <si>
    <t>Date</t>
  </si>
  <si>
    <t>Author</t>
  </si>
  <si>
    <t>Name</t>
  </si>
  <si>
    <t>Slug</t>
  </si>
  <si>
    <t>foldername</t>
  </si>
  <si>
    <t>Hyperlink</t>
  </si>
  <si>
    <t>License Code</t>
  </si>
  <si>
    <t>ListPurchasesLink</t>
  </si>
  <si>
    <t>pre</t>
  </si>
  <si>
    <t>h</t>
  </si>
  <si>
    <t>CS6</t>
  </si>
  <si>
    <t>MINv</t>
  </si>
  <si>
    <t>MAXv</t>
  </si>
  <si>
    <t>LastVer</t>
  </si>
  <si>
    <t>LastUpdate</t>
  </si>
  <si>
    <t>Install Type</t>
  </si>
  <si>
    <t>Files</t>
  </si>
  <si>
    <t>HelpFileLink</t>
  </si>
  <si>
    <t>HelpFilePath</t>
  </si>
  <si>
    <t>StorageLocation</t>
  </si>
  <si>
    <t>zipFileLocation</t>
  </si>
  <si>
    <t>O</t>
  </si>
  <si>
    <t>N</t>
  </si>
  <si>
    <t>CC2018_InstalledPath</t>
  </si>
  <si>
    <t>CC2017_InstalledPath</t>
  </si>
  <si>
    <t>CCCS6_InstalledPath</t>
  </si>
  <si>
    <t>SidecarFolder</t>
  </si>
  <si>
    <t>h2</t>
  </si>
  <si>
    <t>Price</t>
  </si>
  <si>
    <t>UpgradePrice</t>
  </si>
  <si>
    <t>Sale</t>
  </si>
  <si>
    <t>Cad$</t>
  </si>
  <si>
    <t>SimilarAs…</t>
  </si>
  <si>
    <t>Week2</t>
  </si>
  <si>
    <t>Nik Ska</t>
  </si>
  <si>
    <t>Gridder 2</t>
  </si>
  <si>
    <t>gridder</t>
  </si>
  <si>
    <t>gridder2_v1.0.1</t>
  </si>
  <si>
    <t>trial</t>
  </si>
  <si>
    <t>NO</t>
  </si>
  <si>
    <t>1.0.1</t>
  </si>
  <si>
    <t>T:\Stock\ZIP_AE_ADD_ONS</t>
  </si>
  <si>
    <t>Origami Hexagons Pack</t>
  </si>
  <si>
    <t>origami-hexagons-pack-1</t>
  </si>
  <si>
    <t>No TRIALS AVAILABLE</t>
  </si>
  <si>
    <t>Ryan Cashman</t>
  </si>
  <si>
    <t>Property Effector</t>
  </si>
  <si>
    <t>property-effector</t>
  </si>
  <si>
    <t>property_effector_v1.0.2</t>
  </si>
  <si>
    <t>Sunrise Moon</t>
  </si>
  <si>
    <t>TranShape</t>
  </si>
  <si>
    <t>transhape</t>
  </si>
  <si>
    <t>transhape_v1.8.1</t>
  </si>
  <si>
    <t>Adam Katz</t>
  </si>
  <si>
    <t>Shape Motion</t>
  </si>
  <si>
    <t>shape-motion</t>
  </si>
  <si>
    <t>shape_motion_v1-1</t>
  </si>
  <si>
    <t>Casey Baker</t>
  </si>
  <si>
    <t>Trigger</t>
  </si>
  <si>
    <t>trigger</t>
  </si>
  <si>
    <t>trigger_v1.1</t>
  </si>
  <si>
    <t>Mike Overbeck</t>
  </si>
  <si>
    <t>Parrot</t>
  </si>
  <si>
    <t>parrot</t>
  </si>
  <si>
    <t>parrot_v1.0.3</t>
  </si>
  <si>
    <t>Joysticks 'n Sliders</t>
  </si>
  <si>
    <t>joysticks-n-sliders</t>
  </si>
  <si>
    <t>joysticks_n_sliders_v1.7.1</t>
  </si>
  <si>
    <t>P:\CC_NO\AE_ADD_ONS\OWNED\Mike Overbeck\joysticks_n_sliders_v1.7.1\Joysticks_n_Sliders_instructions_v1.7.pdf</t>
  </si>
  <si>
    <t>ui</t>
  </si>
  <si>
    <t>Align to Path</t>
  </si>
  <si>
    <t>align-to-path</t>
  </si>
  <si>
    <t>align_to_path_v1.6</t>
  </si>
  <si>
    <t>Mercury</t>
  </si>
  <si>
    <t>mercury</t>
  </si>
  <si>
    <t>Crunchy</t>
  </si>
  <si>
    <t>Cloners + Effectors</t>
  </si>
  <si>
    <t>cloners-plus-effectors</t>
  </si>
  <si>
    <t>cloners_plus_effectors_v1.2.1</t>
  </si>
  <si>
    <t>Ebberts + Zucker</t>
  </si>
  <si>
    <t>Rubberize It!</t>
  </si>
  <si>
    <t>rubberize-it</t>
  </si>
  <si>
    <t>rubberize_it_v1.02</t>
  </si>
  <si>
    <t>Origami</t>
  </si>
  <si>
    <t>origami</t>
  </si>
  <si>
    <t>origami_1.2_1</t>
  </si>
  <si>
    <t>rendertom</t>
  </si>
  <si>
    <t>Vertex Tool</t>
  </si>
  <si>
    <t>vertex-tool</t>
  </si>
  <si>
    <t>vertex_tool_v1.0.1</t>
  </si>
  <si>
    <t>Future</t>
  </si>
  <si>
    <t>Rowbyte Inc</t>
  </si>
  <si>
    <t>Plexus 3</t>
  </si>
  <si>
    <t>plexus</t>
  </si>
  <si>
    <t>plexus_v3.1.4</t>
  </si>
  <si>
    <t>CC 2018</t>
  </si>
  <si>
    <t>3.1.4</t>
  </si>
  <si>
    <t>YaroFlasher</t>
  </si>
  <si>
    <t>Motion Tools</t>
  </si>
  <si>
    <t>motiontools</t>
  </si>
  <si>
    <t>motiontools-1.7.2</t>
  </si>
  <si>
    <t>-</t>
  </si>
  <si>
    <t>1.7-2</t>
  </si>
  <si>
    <t>.jsxbin</t>
  </si>
  <si>
    <t>Jacob Danell</t>
  </si>
  <si>
    <t>Tiny Tools</t>
  </si>
  <si>
    <t>tiny-tools</t>
  </si>
  <si>
    <t>tiny_tools_1.1</t>
  </si>
  <si>
    <t>Batchframe Software</t>
  </si>
  <si>
    <t>MoveAnchorPoint</t>
  </si>
  <si>
    <t>Move-Anchor-Point-4</t>
  </si>
  <si>
    <t>MoveAnchorPoint_v2.0</t>
  </si>
  <si>
    <t>need license for v.4.0</t>
  </si>
  <si>
    <t>No license required</t>
  </si>
  <si>
    <t>CC 2014</t>
  </si>
  <si>
    <t>2.0</t>
  </si>
  <si>
    <t>https://www.batchframe.com/tutorials/</t>
  </si>
  <si>
    <t>Autokroma</t>
  </si>
  <si>
    <t>AfterCodecs</t>
  </si>
  <si>
    <t>aftercodecs</t>
  </si>
  <si>
    <t>AfterCodecs.v1.4.0</t>
  </si>
  <si>
    <t>CC 2015</t>
  </si>
  <si>
    <t xml:space="preserve">1.4 </t>
  </si>
  <si>
    <t>.exe</t>
  </si>
  <si>
    <t>P:\CC_NO\AE_ADD_ONS\TRIALS\Autokroma\AfterCodecs.v1.4.0\How To Install AfterCodecs.pdf</t>
  </si>
  <si>
    <t>c</t>
  </si>
  <si>
    <t>mc</t>
  </si>
  <si>
    <t>Motion Embassy</t>
  </si>
  <si>
    <t>Quick Delete &amp; Reset</t>
  </si>
  <si>
    <t>quick-delete-and-reset</t>
  </si>
  <si>
    <t>quick_delete_and_reset_v1.1.0</t>
  </si>
  <si>
    <t>CC</t>
  </si>
  <si>
    <t>1.1.0</t>
  </si>
  <si>
    <t>Quick Delete And Reset v1.1.0.jsxbin</t>
  </si>
  <si>
    <t>P:\CC_NO\AE_ADD_ONS\TRIALS\Motion Embassy\quick_delete_and_reset_v1.1.0\Quick Delete And Reset v1.1.0 - README.pdf</t>
  </si>
  <si>
    <t>Michael Cardeiro</t>
  </si>
  <si>
    <t>CompsFromSpreadsheet 5</t>
  </si>
  <si>
    <t>compsfromspreadsheet</t>
  </si>
  <si>
    <t>compsfromspreadsheet5_1_4</t>
  </si>
  <si>
    <t>5.14</t>
  </si>
  <si>
    <t>compsFromSpreadsheet_5_1_4.jsxbin</t>
  </si>
  <si>
    <t>P:\CC_NO\AE_ADD_ONS\TRIALS\Michael Cardeiro\compsfromspreadsheet5_1_4\User Guide CompsFromSpreadsheet 5_1.pdf</t>
  </si>
  <si>
    <t>p</t>
  </si>
  <si>
    <t>includes legacy version</t>
  </si>
  <si>
    <t>Paul Tuersley</t>
  </si>
  <si>
    <t>pt_TextEdit2</t>
  </si>
  <si>
    <t>pt_textedit</t>
  </si>
  <si>
    <t>pt_textedit_v2.41</t>
  </si>
  <si>
    <t>CS4</t>
  </si>
  <si>
    <t>2.41</t>
  </si>
  <si>
    <t>P:\CC_NO\AE_ADD_ONS\TRIALS\Paul Tuersley\pt_effectsearch_v3.41\README.txt</t>
  </si>
  <si>
    <t>s</t>
  </si>
  <si>
    <t>pt_EffectSearch</t>
  </si>
  <si>
    <t>pt_effectsearch</t>
  </si>
  <si>
    <t>pt_effectsearch_v3.41</t>
  </si>
  <si>
    <t>3.41</t>
  </si>
  <si>
    <t>.jsx</t>
  </si>
  <si>
    <t>pt_EffectSearch.jsx</t>
  </si>
  <si>
    <t>Peter Quinn</t>
  </si>
  <si>
    <t>PQ FUI Toys 2</t>
  </si>
  <si>
    <t>pq-fui-toys</t>
  </si>
  <si>
    <t>pq_fui_toys_2</t>
  </si>
  <si>
    <t>CC 2017</t>
  </si>
  <si>
    <t>2.0.1</t>
  </si>
  <si>
    <t>PQ FUI Toys 2.jsxbin</t>
  </si>
  <si>
    <t>P:\CC_NO\AE_ADD_ONS\TRIALS\Peter Quinn\pq_fui_toys_2\PQ FUI Toys 2\README.txt</t>
  </si>
  <si>
    <t>DateTrialStarted</t>
  </si>
  <si>
    <t>TumoiYorozu</t>
  </si>
  <si>
    <t>Fast Camera Lens Blur</t>
  </si>
  <si>
    <t>fast-camera-lens-blur</t>
  </si>
  <si>
    <t>fastcameralensblur_v3.11.0</t>
  </si>
  <si>
    <t>3.11.0</t>
  </si>
  <si>
    <t>P:\CC_NO\AE_ADD_ONS\TRIALS\TumoiYorozu\fastcameralensblur_v3.11.0\FastCameraLensBlur_UserGuide(En).pdf</t>
  </si>
  <si>
    <t>aescripts&amp;aeplugins tool</t>
  </si>
  <si>
    <t>Paint &amp; Stick 2</t>
  </si>
  <si>
    <t>paint-and-stick</t>
  </si>
  <si>
    <t>paint_stick_v2.1.0</t>
  </si>
  <si>
    <t>CC 2015.3</t>
  </si>
  <si>
    <t>2.1.0</t>
  </si>
  <si>
    <t>Paint &amp; Stick Installer.exe</t>
  </si>
  <si>
    <t>Paint &amp; Stick Starter Brushes</t>
  </si>
  <si>
    <t>Alex White</t>
  </si>
  <si>
    <t>aw-Autosaver V2</t>
  </si>
  <si>
    <t>aw-autosaver</t>
  </si>
  <si>
    <t>aw_autosaver_v2.0</t>
  </si>
  <si>
    <t>CS3</t>
  </si>
  <si>
    <t>aw_Autosaver V2.jsxbin</t>
  </si>
  <si>
    <t>P:\CC_NO\AE_ADD_ONS\TRIALS\Alex White\aw_autosaver_v2.0\aw_Autosaver 2 User Guide.pdf</t>
  </si>
  <si>
    <t>Bartłomiej Otłowski</t>
  </si>
  <si>
    <t>Layer Converter</t>
  </si>
  <si>
    <t>layer-converter</t>
  </si>
  <si>
    <t>layerconverter_v1.1</t>
  </si>
  <si>
    <t>PDCP*LUC*TRUDEL*273284525421640SUL1</t>
  </si>
  <si>
    <t>CS5</t>
  </si>
  <si>
    <t>1.1</t>
  </si>
  <si>
    <t>Layer Converter.jsxbin</t>
  </si>
  <si>
    <t>P:\CC_NO\AE_ADD_ONS\TRIALS\Bartłomiej Otłowski\layerconverter_v1.1\Readme.pdf</t>
  </si>
  <si>
    <t>Quarterlight Pictures</t>
  </si>
  <si>
    <t>qp Version Snapshot</t>
  </si>
  <si>
    <t>qp_version_snapshot</t>
  </si>
  <si>
    <t>qp_version_snapshot_v1.1</t>
  </si>
  <si>
    <t>qp_version_snapshot.jsxbin</t>
  </si>
  <si>
    <t>P:\CC_NO\AE_ADD_ONS\TRIALS\Quarterlight Pictures\qp_version_snapshot_v1.1\readme.txt</t>
  </si>
  <si>
    <t>pt_SSAKaraokeAnimator</t>
  </si>
  <si>
    <t>pt_ssakaraokeanimator</t>
  </si>
  <si>
    <t>pt_ssakaraokeanimator_v3.22</t>
  </si>
  <si>
    <t>pt_ImportSubtitles</t>
  </si>
  <si>
    <t>pt_importsubtitles</t>
  </si>
  <si>
    <t>pt_importsubtitles_v1.61</t>
  </si>
  <si>
    <t>Plugin Play</t>
  </si>
  <si>
    <t>Lazy 2.5</t>
  </si>
  <si>
    <t>scriptname-slug</t>
  </si>
  <si>
    <t>Fresh</t>
  </si>
  <si>
    <t>BatchFrame Software</t>
  </si>
  <si>
    <t>Auto Crop 3</t>
  </si>
  <si>
    <t>auto-crop</t>
  </si>
  <si>
    <t>autocrop-v3.0.1</t>
  </si>
  <si>
    <t>Trial</t>
  </si>
  <si>
    <t>&gt; CC</t>
  </si>
  <si>
    <t>3.01</t>
  </si>
  <si>
    <t>Auto_Crop.aex,Auto_Crop.jsx</t>
  </si>
  <si>
    <t>P:\CC_NO\AE_ADD_ONS\TRIALS\BatchFrame Software\autocrop-v3.0.1\ReadMe.pdf</t>
  </si>
  <si>
    <t>---</t>
  </si>
  <si>
    <t>Chris Vranos</t>
  </si>
  <si>
    <t>Lockdown</t>
  </si>
  <si>
    <t>lockdown</t>
  </si>
  <si>
    <t>lockdown_1.2.0</t>
  </si>
  <si>
    <t>CC 2019</t>
  </si>
  <si>
    <t>CC 2020</t>
  </si>
  <si>
    <t>1.2.0</t>
  </si>
  <si>
    <t>Composite Brush</t>
  </si>
  <si>
    <t>composite-brush</t>
  </si>
  <si>
    <t>compositebrush_28_08_2019_release_v1_4_2_0</t>
  </si>
  <si>
    <t>1.4.2</t>
  </si>
  <si>
    <t>Plugin Everything</t>
  </si>
  <si>
    <t>Discotext</t>
  </si>
  <si>
    <t>discotext</t>
  </si>
  <si>
    <t>discotext_v1.0</t>
  </si>
  <si>
    <t>1.0</t>
  </si>
  <si>
    <t>ScriptName</t>
  </si>
  <si>
    <t>scriptname</t>
  </si>
  <si>
    <t>Markus Bergelt</t>
  </si>
  <si>
    <t>GEOlayers 3</t>
  </si>
  <si>
    <t>geolayers</t>
  </si>
  <si>
    <t>1.0.3</t>
  </si>
  <si>
    <t>Superluminal</t>
  </si>
  <si>
    <t>Stardust</t>
  </si>
  <si>
    <t>stardust</t>
  </si>
  <si>
    <t>stardust_windows_v1.1.4</t>
  </si>
  <si>
    <t>1.5.0a</t>
  </si>
  <si>
    <t>Total</t>
  </si>
  <si>
    <t>The Drawing Room</t>
  </si>
  <si>
    <t>Looper Pack</t>
  </si>
  <si>
    <t>looper-pack</t>
  </si>
  <si>
    <t>LooperPack</t>
  </si>
  <si>
    <t>.aep</t>
  </si>
  <si>
    <t>LooperPack_RDT.aep</t>
  </si>
  <si>
    <t>P:\CC_NO\AE_ADD_ONS\OWNED\The Drawing Room\LooperPack\_LooperPack_Info.pdf</t>
  </si>
  <si>
    <t>F</t>
  </si>
  <si>
    <t>Mister Horse</t>
  </si>
  <si>
    <t>Filmmaker's Transitions for Animation Composer</t>
  </si>
  <si>
    <t>filmmakers-transitions</t>
  </si>
  <si>
    <t>FilmmakersTransitions_1.0.2</t>
  </si>
  <si>
    <t>Please read info →</t>
  </si>
  <si>
    <t>1.0.0</t>
  </si>
  <si>
    <t>.acpi</t>
  </si>
  <si>
    <t>FilmmakersTransitions_1.0.2.acpi</t>
  </si>
  <si>
    <t>https://misterhorse.tv/products/filmmakers-transitions/3266</t>
  </si>
  <si>
    <t>ac</t>
  </si>
  <si>
    <t>pt_ExpressEdit 2</t>
  </si>
  <si>
    <t>pt_expressedit</t>
  </si>
  <si>
    <t>pt_expressedit_v2.41</t>
  </si>
  <si>
    <t>PTEE2*LUC*TRUDEL*172253729653286SUL1</t>
  </si>
  <si>
    <t>pt_ExpressEdit.jsx</t>
  </si>
  <si>
    <t>P:\CC_NO\AE_ADD_ONS\OWNED\Paul Tuersley\pt_expressedit_v2.41\README.txt</t>
  </si>
  <si>
    <t>nataworkstudio</t>
  </si>
  <si>
    <t>Transformer</t>
  </si>
  <si>
    <t>transformer</t>
  </si>
  <si>
    <t>transformer_v1.01</t>
  </si>
  <si>
    <t>NWST*LUC*TRUDEL*362738999378308SUL1</t>
  </si>
  <si>
    <t>jsxbin</t>
  </si>
  <si>
    <t>Transformer v1.01.jsxbin</t>
  </si>
  <si>
    <t>Bookmarker</t>
  </si>
  <si>
    <t>bookmarker</t>
  </si>
  <si>
    <t>bookmarker_v1.1.1</t>
  </si>
  <si>
    <t>RTMBM*LUC*TRUDEL*452733482389687SUL1</t>
  </si>
  <si>
    <t>1.1.1</t>
  </si>
  <si>
    <t>Bookmarker v1.1.1.jsx</t>
  </si>
  <si>
    <t>P:\CC_NO\AE_ADD_ONS\OWNED\rendertom\bookmarker_v1.1.1\Bookmarker v1.1.1\Bookmarker Help.pdf</t>
  </si>
  <si>
    <t>Dataclay</t>
  </si>
  <si>
    <t>Templater Rig</t>
  </si>
  <si>
    <t>templater</t>
  </si>
  <si>
    <t>Templater_2.9.0_8491_AES</t>
  </si>
  <si>
    <t>HZ95-Y6DQ-QVTG-S8NU-DD84-HS7K-RSTA</t>
  </si>
  <si>
    <t>2.9.0</t>
  </si>
  <si>
    <t>Templater_2.9.0_8491_MFG_AES.exe</t>
  </si>
  <si>
    <t>P:\CC_NO\AE_ADD_ONS\OWNED\Dataclay\Templater_2.9.0_8491_AES\README.txt</t>
  </si>
  <si>
    <t>ex</t>
  </si>
  <si>
    <t>Templater Rig - Legacy</t>
  </si>
  <si>
    <t>templater_2.5.0_6473_aes</t>
  </si>
  <si>
    <t>DCTS*LUC*TRUDEL*275144386388851SUL1</t>
  </si>
  <si>
    <t>2.7.1</t>
  </si>
  <si>
    <t>Templater_2.5.0_6473_AES.exe</t>
  </si>
  <si>
    <t>http://support.dataclay.com</t>
  </si>
  <si>
    <t>Rowbyte</t>
  </si>
  <si>
    <t>Color Wiggle</t>
  </si>
  <si>
    <t>color-wiggle</t>
  </si>
  <si>
    <t>colorwiggle_v1.2a</t>
  </si>
  <si>
    <t>COLRWIGL*LUC*TRUDEL*412321496887900SUL1</t>
  </si>
  <si>
    <t>1.2a</t>
  </si>
  <si>
    <t>ColorWiggle.aex</t>
  </si>
  <si>
    <t>P:\CC_NO\AE_ADD_ONS\OWNED\Rowbyte\colorwiggle_v1.2a\Color Wiggle Quick Start Video.url</t>
  </si>
  <si>
    <t>Gabriel Grenier</t>
  </si>
  <si>
    <t>AE Pixel Sorter 2</t>
  </si>
  <si>
    <t>ae-pixel-sorter</t>
  </si>
  <si>
    <t>aepixelsorter_2.0.4</t>
  </si>
  <si>
    <t>GGRAPS2*LUC*TRUDEL*233118598773836SUL1</t>
  </si>
  <si>
    <t>2.0.4</t>
  </si>
  <si>
    <t>.aex</t>
  </si>
  <si>
    <t>AEPixelSorter.aex</t>
  </si>
  <si>
    <t>P:\CC_NO\AE_ADD_ONS\OWNED\Gabriel Grenier\aepixelsorter1.1.7\How to install and register.pdf</t>
  </si>
  <si>
    <t>AE Pixel Sorter</t>
  </si>
  <si>
    <t>aepixelsorter1.1.7</t>
  </si>
  <si>
    <t>GGRAPS*LUC*TRUDEL*112281181269186SUL1</t>
  </si>
  <si>
    <t>1.1.7</t>
  </si>
  <si>
    <t>Motion Boutique</t>
  </si>
  <si>
    <t>Polyline</t>
  </si>
  <si>
    <t>polyline</t>
  </si>
  <si>
    <t>mb_polyline_1.1_full</t>
  </si>
  <si>
    <t>MOBOPL*LUC*TRUDEL*433231282353202SUL1</t>
  </si>
  <si>
    <t>CS5.5</t>
  </si>
  <si>
    <t>Polyline.aex</t>
  </si>
  <si>
    <t>P:\CC_NO\AE_ADD_ONS\OWNED\Motion Boutique\mb_polyline_1.1_full\documentation\index.html</t>
  </si>
  <si>
    <t>QS</t>
  </si>
  <si>
    <t>Pastiche</t>
  </si>
  <si>
    <t>pastiche</t>
  </si>
  <si>
    <t>mb_pastiche_1.0_full</t>
  </si>
  <si>
    <t>MOBOPA*LUC*TRUDEL*315114338161070SUL1</t>
  </si>
  <si>
    <t>Pastiche.aex,</t>
  </si>
  <si>
    <t>P:\CC_NO\AE_ADD_ONS\OWNED\Motion Boutique\mb_pastiche_1.0_full\documentation\index.html</t>
  </si>
  <si>
    <t>TextDelay</t>
  </si>
  <si>
    <t>textdelay</t>
  </si>
  <si>
    <t>textdelay_v1.2</t>
  </si>
  <si>
    <t>PETD*LUC*TRUDEL*212231754465679SUL1</t>
  </si>
  <si>
    <t>1.2</t>
  </si>
  <si>
    <t>TextDelay_v1.2.aex</t>
  </si>
  <si>
    <t>P:\CC_NO\AE_ADD_ONS\OWNED\Plugin Everything\textdelay_v1.2\readme.pdf</t>
  </si>
  <si>
    <t>Effect Matte</t>
  </si>
  <si>
    <t>effect-matte</t>
  </si>
  <si>
    <t>effect_matte_v1.2</t>
  </si>
  <si>
    <t>PEEM*LUC*TRUDEL*462843213280627SUL1</t>
  </si>
  <si>
    <t>Effect_Matte_v1.1.aex</t>
  </si>
  <si>
    <t>P:\CC_NO\AE_ADD_ONS\OWNED\Plugin Everything\effect_matte_v1.1\Effect Matte v1.1\Effect Matte Guide.pdf</t>
  </si>
  <si>
    <t>CROSSPHERE</t>
  </si>
  <si>
    <t>Power Sphere</t>
  </si>
  <si>
    <t>power-sphere</t>
  </si>
  <si>
    <t>powersphere_v114</t>
  </si>
  <si>
    <t>CSKPS*LUC*TRUDEL*392243412081518SUL1</t>
  </si>
  <si>
    <t>1.1.4</t>
  </si>
  <si>
    <t>PowerSphere.aex</t>
  </si>
  <si>
    <t>P:\CC_NO\AE_ADD_ONS\OWNED\CROSSPHERE .Koizumi\powersphere_v114\PowerSphere_Manual.pdf</t>
  </si>
  <si>
    <t>Video Copilot</t>
  </si>
  <si>
    <t>Element 3D V2</t>
  </si>
  <si>
    <t>element-3d</t>
  </si>
  <si>
    <t>ElementInstaller_2.2.2.2160_Win</t>
  </si>
  <si>
    <t>Element.aex</t>
  </si>
  <si>
    <t>http://www.videocopilot.net/docs/element2/</t>
  </si>
  <si>
    <t>Rémi MONEDI</t>
  </si>
  <si>
    <t>Diopter</t>
  </si>
  <si>
    <t>diopter</t>
  </si>
  <si>
    <t>diopter_1.02</t>
  </si>
  <si>
    <t>RMND*LUC*TRUDEL*130371618421663SUL1</t>
  </si>
  <si>
    <t>1.02</t>
  </si>
  <si>
    <t>Diopter_CC_CS6.aex</t>
  </si>
  <si>
    <t>P:\CC_NO\AE_ADD_ONS\OWNED\Rémi MONEDI\diopter_1.02\User Guide.pdf</t>
  </si>
  <si>
    <t>compCode</t>
  </si>
  <si>
    <t>compcode</t>
  </si>
  <si>
    <t>compcode_v1.1.1</t>
  </si>
  <si>
    <t>RTMCC*LUC*TRUDEL*407539250438515SUL1</t>
  </si>
  <si>
    <t>1.0.4</t>
  </si>
  <si>
    <t>compCode.jsx, compCode.aex</t>
  </si>
  <si>
    <t>P:\CC_NO\AE_ADD_ONS\OWNED\rendertom\compcode_v1.1.1\compCode v1.1.1\compCode.pdf</t>
  </si>
  <si>
    <t>AE_OFF</t>
  </si>
  <si>
    <t>m's Halftone</t>
  </si>
  <si>
    <t>m-s-halftone</t>
  </si>
  <si>
    <t>m_shalftone_v132</t>
  </si>
  <si>
    <t>AOMH*LUC*TRUDEL*350153185281599SUL1</t>
  </si>
  <si>
    <t>1.32</t>
  </si>
  <si>
    <t>msHalftone.aex</t>
  </si>
  <si>
    <t>P:\CC_NO\AE_ADD_ONS\OWNED\AE_OFF\m_shalftone_v132\m'sHalftone_v132\document.pdf</t>
  </si>
  <si>
    <t>Alex Lee</t>
  </si>
  <si>
    <t>Font Previewer</t>
  </si>
  <si>
    <t>font-previewer</t>
  </si>
  <si>
    <t>font_previewer_v1.0.4.4</t>
  </si>
  <si>
    <t>ALEFP*LUC*TRUDEL*232253146281230SUL1</t>
  </si>
  <si>
    <t>1.0.4.4</t>
  </si>
  <si>
    <t>Font Previewer.aex</t>
  </si>
  <si>
    <t>P:\CC_NO\AE_ADD_ONS\OWNED\Alex Lee\font_previewer_v1.0.4.4\Font Previewer (User Manual).pdf</t>
  </si>
  <si>
    <t>Maltaannon</t>
  </si>
  <si>
    <t>malty: Simple Camera Rig</t>
  </si>
  <si>
    <t>malty-simple-camera-rig</t>
  </si>
  <si>
    <t>malty_scr_2.0.5</t>
  </si>
  <si>
    <t>MALTYSCR*LUC*TRUDEL*355471338124933SUL1</t>
  </si>
  <si>
    <t>2.0.5</t>
  </si>
  <si>
    <t>malty_SimpleCameraRig.jsx</t>
  </si>
  <si>
    <t>P:\CC_NO\AE_ADD_ONS\OWNED\Maltaannon\malty_scr_2.0.5\readme.txt</t>
  </si>
  <si>
    <t>E&amp;L Tools</t>
  </si>
  <si>
    <t>Prism</t>
  </si>
  <si>
    <t>prism</t>
  </si>
  <si>
    <t>prism-v2.0.1</t>
  </si>
  <si>
    <t>ELP2*LUC*TRUDEL*258283311225414SUL1</t>
  </si>
  <si>
    <t>Prism.jsxbin</t>
  </si>
  <si>
    <t>P:\CC_NO\AE_ADD_ONS\OWNED\E&amp;L Tools\prism-v2.0.1\Prism v2.0.1 Readme.pdf</t>
  </si>
  <si>
    <t>Headless</t>
  </si>
  <si>
    <t>EditMonkey</t>
  </si>
  <si>
    <t>editmonkey</t>
  </si>
  <si>
    <t>editmonkey_v1.02</t>
  </si>
  <si>
    <t>EZEM*LUC*TRUDEL*304538492931805SUL1</t>
  </si>
  <si>
    <t>.jsxbin + folder</t>
  </si>
  <si>
    <t>EditMonkey.jsxbin, MarkerRamper.jsxbin</t>
  </si>
  <si>
    <t>P:\CC_NO\AE_ADD_ONS\OWNED\Ebberts + Zucker\editmonkey_v1.01\EditMonkey User Guide.pdf</t>
  </si>
  <si>
    <t>Good Parents 3D</t>
  </si>
  <si>
    <t>good-parents</t>
  </si>
  <si>
    <t>goodparents_1.2</t>
  </si>
  <si>
    <t>NSGP*LUC*TRUDEL*332213216783777SUL1</t>
  </si>
  <si>
    <t>goodParents.jsxbin</t>
  </si>
  <si>
    <t>P:\CC_NO\AE_ADD_ONS\OWNED\Nik Ska\goodparents_1.2\Installation.txt</t>
  </si>
  <si>
    <t/>
  </si>
  <si>
    <t>Labels</t>
  </si>
  <si>
    <t>labels</t>
  </si>
  <si>
    <t>labels_3.0</t>
  </si>
  <si>
    <t>RTML3*LUC*TRUDEL*225142301229271SUL1</t>
  </si>
  <si>
    <t>3.0</t>
  </si>
  <si>
    <t>Labels.jsx</t>
  </si>
  <si>
    <t>P:\CC_NO\AE_ADD_ONS\OWNED\RenderTom\labels_3.0\Labels 3.0\Labels.pdf</t>
  </si>
  <si>
    <t>Anchor Point Gravity</t>
  </si>
  <si>
    <t>anchor-point-gravity</t>
  </si>
  <si>
    <t>anchor_point_gravity_100</t>
  </si>
  <si>
    <t>SMAPG*LUC*TRUDEL*452251122741362SUL1</t>
  </si>
  <si>
    <t>Anchor Point Gravity.jsxbin</t>
  </si>
  <si>
    <t>P:\CC_NO\AE_ADD_ONS\OWNED\Sunrise Moon\anchor_point_gravity_100\Anchor Point Gravity 100\README_AnchorPointGravity_100.pdf</t>
  </si>
  <si>
    <t>Marker Conductor 3</t>
  </si>
  <si>
    <t>marker-conductor</t>
  </si>
  <si>
    <t>marker_conductor_v3.0.0</t>
  </si>
  <si>
    <t>SMMC*LUC*TRUDEL*162459943278884SUL1</t>
  </si>
  <si>
    <t>3.0.0</t>
  </si>
  <si>
    <t>Marker Conductor.jsxbin</t>
  </si>
  <si>
    <t>P:\CC_NO\AE_ADD_ONS\OWNED\Sunrise Moon\marker_conductor_v3.0.0\README_MarkerConductor_300.pdf</t>
  </si>
  <si>
    <t>Swiss Knife</t>
  </si>
  <si>
    <t>swiss-knife</t>
  </si>
  <si>
    <t>swiss_knife_v_1.1.3</t>
  </si>
  <si>
    <t>YFSK*LUC*TRUDEL*426232214468852SUL1</t>
  </si>
  <si>
    <t>1.1.3</t>
  </si>
  <si>
    <t>Swiss Knife.jsxbin</t>
  </si>
  <si>
    <t>P:\CC_NO\AE_ADD_ONS\OWNED\YaroFlasher\swiss_knife_v_1.1.1\README.txt</t>
  </si>
  <si>
    <t>BAO Plugins</t>
  </si>
  <si>
    <t>BAO Dynamic Comp 2</t>
  </si>
  <si>
    <t>bao-dynamic-comp</t>
  </si>
  <si>
    <t>dynamic-comp_v2.2</t>
  </si>
  <si>
    <t>BAODC*LUC*TRUDEL*332259313218112SUL1</t>
  </si>
  <si>
    <t>2.2</t>
  </si>
  <si>
    <t>Dynamic_Comp_v2-2.jsxbin</t>
  </si>
  <si>
    <t>P:\CC_NO\AE_ADD_ONS\OWNED\BAO Plugins\dynamic-comp_v2.2\Dynamic-comp_v2-2\Dynamic_Comp.pdf</t>
  </si>
  <si>
    <t>Matt Tillman</t>
  </si>
  <si>
    <t>Network Clipboard</t>
  </si>
  <si>
    <t>network-clipboard</t>
  </si>
  <si>
    <t>clipboard_1.0</t>
  </si>
  <si>
    <t>MTNNC*LUC*TRUDEL*232290483571543SUL1</t>
  </si>
  <si>
    <t>Clipboard_1.0.jsxbin</t>
  </si>
  <si>
    <t>P:\CC_NO\AE_ADD_ONS\OWNED\Matt Tillman\clipboard_1.0\README.txt</t>
  </si>
  <si>
    <t>Pointers</t>
  </si>
  <si>
    <t>pointers</t>
  </si>
  <si>
    <t>pointers_1_28</t>
  </si>
  <si>
    <t>MBP*LUC*TRUDEL*175922238378049SUL1</t>
  </si>
  <si>
    <t>1.28</t>
  </si>
  <si>
    <t>pointers.jsxbin</t>
  </si>
  <si>
    <t>P:\CC_NO\AE_ADD_ONS\OWNED\Markus Bergelt\pointers_1_28\README.txt</t>
  </si>
  <si>
    <t>Roll it!</t>
  </si>
  <si>
    <t>roll-it</t>
  </si>
  <si>
    <t>roll_it_v1.0.1</t>
  </si>
  <si>
    <t>RTMR*LUC*TRUDEL*435153383249995SUL1</t>
  </si>
  <si>
    <t>Roll it.jsx</t>
  </si>
  <si>
    <t>P:\CC_NO\AE_ADD_ONS\OWNED\RenderTom\roll_it_v1.0.1\Roll it v1.0.1\Roll it.pdf</t>
  </si>
  <si>
    <t>Gilad Glasberg</t>
  </si>
  <si>
    <t>Automated Video Editing</t>
  </si>
  <si>
    <t>automated-video-editing</t>
  </si>
  <si>
    <t>automated_video_editing_v1.11</t>
  </si>
  <si>
    <t>GGBAVE*LUC*TRUDEL*340387931788139SUL1</t>
  </si>
  <si>
    <t>1.11</t>
  </si>
  <si>
    <t>Automated_Video_Editing_v1.11.jsxbin</t>
  </si>
  <si>
    <t>P:\CC_NO\AE_ADD_ONS\OWNED\Gilad Glasberg\automated_video_editing_v1.11\Automated Video Editing - User Guide.pdf</t>
  </si>
  <si>
    <t>Lars Jandel</t>
  </si>
  <si>
    <t>Shape Up</t>
  </si>
  <si>
    <t>shape-up</t>
  </si>
  <si>
    <t>shapeup_v1.02</t>
  </si>
  <si>
    <t>LJSU*LUC*TRUDEL*315953086223893SUL1</t>
  </si>
  <si>
    <t>ShapeUp.jsxbin</t>
  </si>
  <si>
    <t>P:\CC_NO\AE_ADD_ONS\OWNED\Lars Jandel\shapeup_v1.02\ShapeUp_UserGuide.pdf</t>
  </si>
  <si>
    <t>Lloyd Alvarez</t>
  </si>
  <si>
    <t>Magnum 3</t>
  </si>
  <si>
    <t>magnum</t>
  </si>
  <si>
    <t>magnum_v3.0.2</t>
  </si>
  <si>
    <t>LAMG3*LUC*TRUDEL*162583213201983SUL1</t>
  </si>
  <si>
    <t>3.0.2</t>
  </si>
  <si>
    <t>Magnum.jsxbin</t>
  </si>
  <si>
    <t>P:\CC_NO\AE_ADD_ONS\OWNED\Lloyd Alvarez\magnum_v3.0.2\READ ME.txt</t>
  </si>
  <si>
    <t>qp ProxyMan</t>
  </si>
  <si>
    <t>qp-proxyman</t>
  </si>
  <si>
    <t>qp_proxyman_v1.5</t>
  </si>
  <si>
    <t>QPPM*LUC*TRUDEL*163356115214802SUL1</t>
  </si>
  <si>
    <t>1.5</t>
  </si>
  <si>
    <t>qp_proxyman.jsxbin</t>
  </si>
  <si>
    <t>P:\CC_NO\AE_ADD_ONS\OWNED\Quarterlight Pictures\qp_proxyman_v1.5\readme.rtf</t>
  </si>
  <si>
    <t>R-Smart</t>
  </si>
  <si>
    <t>Quick Access</t>
  </si>
  <si>
    <t>quick-access</t>
  </si>
  <si>
    <t>quick_access_v1.2</t>
  </si>
  <si>
    <t>RSQA*LUC*TRUDEL*242231316251677SUL1</t>
  </si>
  <si>
    <t>Quick Access.jsxbin</t>
  </si>
  <si>
    <t>P:\CC_NO\AE_ADD_ONS\OWNED\R-Smart\quick_access_v1.2\Quick Access_v1.2\Quick Access 1.2 Help.pdf</t>
  </si>
  <si>
    <t>Scene Clip</t>
  </si>
  <si>
    <t>scene-clip</t>
  </si>
  <si>
    <t>scene_clip_210</t>
  </si>
  <si>
    <t>SMSC*LUC*TRUDEL*364473281271827SUL1</t>
  </si>
  <si>
    <t>Scene Clip.jsxbin</t>
  </si>
  <si>
    <t>P:\CC_NO\AE_ADD_ONS\OWNED\Sunrise Moon\scene_clip_210\README_SceneClip_210.pdf</t>
  </si>
  <si>
    <t>Michael Delaney</t>
  </si>
  <si>
    <t>Characteristic</t>
  </si>
  <si>
    <t>characteristic</t>
  </si>
  <si>
    <t>characteristic-1.5.7</t>
  </si>
  <si>
    <t>FPCHR*LUC*TRUDEL*368024386558536SUL1</t>
  </si>
  <si>
    <t>1.5.7</t>
  </si>
  <si>
    <t>Characteristic.jsxbin</t>
  </si>
  <si>
    <t>P:\CC_NO\AE_ADD_ONS\OWNED\Michael Delaney\characteristic-1.5.7\Readme.pdf</t>
  </si>
  <si>
    <t>Steve Lewis</t>
  </si>
  <si>
    <t>Universal Audio</t>
  </si>
  <si>
    <t>universal-audio</t>
  </si>
  <si>
    <t>universal_audio_v1.5.2</t>
  </si>
  <si>
    <t>SLWUA*LUC*TRUDEL*304922931721639SUL1</t>
  </si>
  <si>
    <t>1.5.2</t>
  </si>
  <si>
    <t>Universal Audio.jsxbin</t>
  </si>
  <si>
    <t>P:\CC_NO\AE_ADD_ONS\OWNED\Steve Lewis\universal_audio_v1.5.2\Universal Audio v1.5.2\Installation &amp; Guide.pdf</t>
  </si>
  <si>
    <t>Fremox</t>
  </si>
  <si>
    <t>Springy FX</t>
  </si>
  <si>
    <t>springy-fx</t>
  </si>
  <si>
    <t>springyfx_v1.0.5</t>
  </si>
  <si>
    <t>FXS*LUC*TRUDEL*195400944545153SUL1</t>
  </si>
  <si>
    <t>1.0.5</t>
  </si>
  <si>
    <t>SpringyFX.jsxbin</t>
  </si>
  <si>
    <t>P:\CC_NO\AE_ADD_ONS\OWNED\Fremox\springyfx_v1.0.5\SpringyFX_v1.0.5\installation.pdf</t>
  </si>
  <si>
    <t>SpringyFXassets</t>
  </si>
  <si>
    <t>Paste Multiple Keyframes 2</t>
  </si>
  <si>
    <t>paste-multiple-keyframes</t>
  </si>
  <si>
    <t>paste_multiple_keyframes_v2.0.3_1</t>
  </si>
  <si>
    <t>AKPMK2*LUC*TRUDEL*205223339829948SUL1</t>
  </si>
  <si>
    <t>2.0.3</t>
  </si>
  <si>
    <t>Paste Multiple Keyframes v2-0-3.jsxbin</t>
  </si>
  <si>
    <t>P:\CC_NO\AE_ADD_ONS\OWNED\Adam Katz\paste_multiple_keyframes_v2.0.3_1\User Guide.pdf</t>
  </si>
  <si>
    <t>mamoworld</t>
  </si>
  <si>
    <t>GridGuide</t>
  </si>
  <si>
    <t>gridguide-for-after-effects</t>
  </si>
  <si>
    <t>gridguide_v1_0_0</t>
  </si>
  <si>
    <t>MMGG*LUC*TRUDEL*257423229148694SUL1</t>
  </si>
  <si>
    <t>GridGuide.jsxbin</t>
  </si>
  <si>
    <t>P:\CC_NO\AE_ADD_ONS\OWNED\mamoworld\gridguide_v1_0_0\how to install.pdf</t>
  </si>
  <si>
    <t>Advanced Mask Editor</t>
  </si>
  <si>
    <t>advanced-mask-editor</t>
  </si>
  <si>
    <t>advanced_mask_editor_v2.1</t>
  </si>
  <si>
    <t>NWSAME*LUC*TRUDEL*318113180533205SUL1</t>
  </si>
  <si>
    <t>2.1</t>
  </si>
  <si>
    <t>Advanced Mask Editor.jsxbin</t>
  </si>
  <si>
    <t>P:\CC_NO\AE_ADD_ONS\OWNED\nataworkstudio\advanced_mask_editor_v2.1\Advanced Mask Editor v2.1\Help.txt</t>
  </si>
  <si>
    <t>Sander van Dijk</t>
  </si>
  <si>
    <t>Ray Dynamic Texture</t>
  </si>
  <si>
    <t>ray-dynamic-texture</t>
  </si>
  <si>
    <t>ray_dynamic_texture_v1.5.5</t>
  </si>
  <si>
    <t>SVDRDT*LUC*TRUDEL*412133386283390SUL1</t>
  </si>
  <si>
    <t>1.5.4</t>
  </si>
  <si>
    <t>Ray Dynamic Texture.jsxbin</t>
  </si>
  <si>
    <t>P:\CC_NO\AE_ADD_ONS\OWNED\Sander van Dijk\ray_dynamic_texture_v1.5.4\Ray Dynamic Texture_v1.5.4\README.pdf</t>
  </si>
  <si>
    <t>GEOlayers</t>
  </si>
  <si>
    <t>geolayers_1_083</t>
  </si>
  <si>
    <t>MBGL*LUC*TRUDEL*284753182214619SUL1</t>
  </si>
  <si>
    <t>1.0.8.3</t>
  </si>
  <si>
    <t>.zxp</t>
  </si>
  <si>
    <t>GEOlayers2 1_2_4.zxp</t>
  </si>
  <si>
    <t>P:\CC_NO\AE_ADD_ONS\OWNED\Markus Bergelt\geolayers_1_083\GEOlayers Quick Start Guide.pdf</t>
  </si>
  <si>
    <t>David Torno</t>
  </si>
  <si>
    <t>ExtendScript Developer Utility</t>
  </si>
  <si>
    <t>extendscript-developer-utility</t>
  </si>
  <si>
    <t>extendscriptdeveloperutility_v1_2_2</t>
  </si>
  <si>
    <t>DTESDU*LUC*TRUDEL*461551983383375SUL1</t>
  </si>
  <si>
    <t>1.2.2</t>
  </si>
  <si>
    <t>ExtendScriptDeveloperUtility_v1_2_2.jsxbin</t>
  </si>
  <si>
    <t>P:\CC_NO\AE_ADD_ONS\OWNED\David Torno\extendscriptdeveloperutility_v1_2_2\READ ME.txt</t>
  </si>
  <si>
    <t>Rune Gangso</t>
  </si>
  <si>
    <t>Tool Launcher</t>
  </si>
  <si>
    <t>tool-launcher</t>
  </si>
  <si>
    <t>tool_launcher-1.4.1</t>
  </si>
  <si>
    <t>RGTL*LUC*TRUDEL*158123483279906SUL1</t>
  </si>
  <si>
    <t>1.4.1</t>
  </si>
  <si>
    <t>tl_bar.jsxbin, tl_list.jsxbin, tl_panel.jsxbin</t>
  </si>
  <si>
    <t>P:\CC_NO\AE_ADD_ONS\OWNED\Rune Gangso\tool_launcher-1.4.1\readme.pdf</t>
  </si>
  <si>
    <t>MonkeyBars</t>
  </si>
  <si>
    <t>monkeybars</t>
  </si>
  <si>
    <t>monkeybars_v1.04</t>
  </si>
  <si>
    <t>EZMB*LUC*TRUDEL*362241113285646SUL1</t>
  </si>
  <si>
    <t>1.04</t>
  </si>
  <si>
    <t>MonkeyBars.jsxbin</t>
  </si>
  <si>
    <t>P:\CC_NO\AE_ADD_ONS\OWNED\Ebberts + Zucker\monkeybars_v1.04\MonkeyBars User Manual.pdf</t>
  </si>
  <si>
    <t>Froggy Team</t>
  </si>
  <si>
    <t>FontList Plus</t>
  </si>
  <si>
    <t>fontlist-plus</t>
  </si>
  <si>
    <t>fontlist_plus_v1.041</t>
  </si>
  <si>
    <t>FRTFLP*LUC*TRUDEL*242764825259424SUL1</t>
  </si>
  <si>
    <t>1.041</t>
  </si>
  <si>
    <t>FontList+.jsxbin</t>
  </si>
  <si>
    <t>P:\CC_NO\AE_ADD_ONS\OWNED\Froggy Team\fontlist_plus_v1.041\Readme.txt</t>
  </si>
  <si>
    <t>Ray Dynamic Color 2</t>
  </si>
  <si>
    <t>ray-dynamic-color</t>
  </si>
  <si>
    <t>ray_dynamic_color_v2.5.7</t>
  </si>
  <si>
    <t>SVDRDC2*LUC*TRUDEL*442985332273806SUL1</t>
  </si>
  <si>
    <t>2.5.7</t>
  </si>
  <si>
    <t>Ray Dynamic Color.jsxbin</t>
  </si>
  <si>
    <t>P:\CC_NO\AE_ADD_ONS\OWNED\Sander van Dijk\ray_dynamic_color_v2.5.7\Ray Dynamic Color_v2.5.7\README.txt</t>
  </si>
  <si>
    <t>François Tarlier</t>
  </si>
  <si>
    <t>ft-Toolbar 2</t>
  </si>
  <si>
    <t>ft-toolbar</t>
  </si>
  <si>
    <t>ft-toolbar.v2.5</t>
  </si>
  <si>
    <t>FTTB2*LUC*TRUDEL*454408813228273SUL1</t>
  </si>
  <si>
    <t>2.5</t>
  </si>
  <si>
    <t>ft-Toolbar2.jsxbin</t>
  </si>
  <si>
    <t>P:\CC_NO\AE_ADD_ONS\OWNED\François Tarlier\ft-toolbar.v2.5\ft-toolbar.v2.5\READ ME.pdf</t>
  </si>
  <si>
    <t>NLA - No longer available</t>
  </si>
  <si>
    <t>Project Notes</t>
  </si>
  <si>
    <t>project-notes</t>
  </si>
  <si>
    <t>project_notes_320</t>
  </si>
  <si>
    <t>SMPN*LUC*TRUDEL*146143943078923SUL1</t>
  </si>
  <si>
    <t>3.2.0</t>
  </si>
  <si>
    <t>Project Notes.jsxbin</t>
  </si>
  <si>
    <t>P:\CC_NO\AE_ADD_ONS\OWNED\Sunrise Moon\project_notes_320\ProjectNotes.pdf</t>
  </si>
  <si>
    <t>Zack Lovatt</t>
  </si>
  <si>
    <t>Explode Shape Layers 3</t>
  </si>
  <si>
    <t>explode-shape-layers</t>
  </si>
  <si>
    <t>zl_explodeshapelayers_v3.4.4</t>
  </si>
  <si>
    <t>ZLESL3*LUC*TRUDEL*285253412384169SUL1</t>
  </si>
  <si>
    <t>3.4.4</t>
  </si>
  <si>
    <t>zl_ExplodeShapeLayers.jsxbin</t>
  </si>
  <si>
    <t>P:\CC_NO\AE_ADD_ONS\OWNED\Zack Lovatt\zl_explodeshapelayers_v3.4.4\zl_ExplodeShapeLayers.txt</t>
  </si>
  <si>
    <t>Eofain Ptorrez</t>
  </si>
  <si>
    <t>Divide &amp; Corner</t>
  </si>
  <si>
    <t>divide-and-corner</t>
  </si>
  <si>
    <t>divide_corner_v1.0.2</t>
  </si>
  <si>
    <t>EPTDC*LUC*TRUDEL*222753282213310SUL1</t>
  </si>
  <si>
    <t>1.0.2</t>
  </si>
  <si>
    <t>2017-12-28</t>
  </si>
  <si>
    <t>Divide_Corner v1.0.2.jsxbin</t>
  </si>
  <si>
    <t>P:\CC_NO\AE_ADD_ONS\OWNED\Eofain Ptorrez\divide_corner_v1.0.2\Divide &amp; Corner v1.0.2-User Guide.pdf</t>
  </si>
  <si>
    <t>BG Renderer Pro</t>
  </si>
  <si>
    <t>bg-renderer</t>
  </si>
  <si>
    <t>bg_renderer_v2.12_1</t>
  </si>
  <si>
    <t>Luc**Trudel**1709955673Pro</t>
  </si>
  <si>
    <t>2.12</t>
  </si>
  <si>
    <t>BG Renderer.jsxbin</t>
  </si>
  <si>
    <t>P:\CC_NO\AE_ADD_ONS\OWNED\Lloyd Alvarez\bg_renderer_v2.12_1\BG Renderer Pro - aescripts + aeplugins - aescripts.com.mp4</t>
  </si>
  <si>
    <t>Alan Eddie</t>
  </si>
  <si>
    <t>TidyUp</t>
  </si>
  <si>
    <t>tidyup</t>
  </si>
  <si>
    <t>aed_cornercutters_v2.1_1</t>
  </si>
  <si>
    <t>AEDCC*LUC*TRUDEL*425122618835510SUL2</t>
  </si>
  <si>
    <t>NO CC</t>
  </si>
  <si>
    <t>2.11</t>
  </si>
  <si>
    <t>AED_CornerCutters.jsxbin</t>
  </si>
  <si>
    <t>P:\CC_NO\AE_ADD_ONS\OWNED\Alan Eddie\aed_cornercutters_v2.1_1\README FIRST.txt</t>
  </si>
  <si>
    <t>Corner Cutters 2</t>
  </si>
  <si>
    <t>corner-cutters</t>
  </si>
  <si>
    <t>Text2Spreadsheet</t>
  </si>
  <si>
    <t>text2spreadsheet</t>
  </si>
  <si>
    <t>text2spreadsheet_v1_005</t>
  </si>
  <si>
    <t>MMT2S*LUC*TRUDEL*349853968225594SUL1</t>
  </si>
  <si>
    <t>1.005</t>
  </si>
  <si>
    <t>Text2Spreadsheet.jsxbin</t>
  </si>
  <si>
    <t>P:\CC_NO\AE_ADD_ONS\OWNED\mamoworld\text2spreadsheet_v1_005\how to install.txt</t>
  </si>
  <si>
    <t>Red Giant</t>
  </si>
  <si>
    <t>PluralEyes</t>
  </si>
  <si>
    <t>pluralEyes</t>
  </si>
  <si>
    <t>tcsuite_win_full_v14.1.1</t>
  </si>
  <si>
    <t>PFEF 4009 1335 3558 2394</t>
  </si>
  <si>
    <t>14.1.1</t>
  </si>
  <si>
    <t>https://www.redgiant.com/products/shooter-pluraleyes/</t>
  </si>
  <si>
    <t>Trapcode Mir 2</t>
  </si>
  <si>
    <t>trapcode-mir</t>
  </si>
  <si>
    <t>TCMF 2009 1446 3554 4585</t>
  </si>
  <si>
    <t>Mir_64.aex</t>
  </si>
  <si>
    <t>https://www.redgiant.com/tutorials/</t>
  </si>
  <si>
    <t>Fox Scripts</t>
  </si>
  <si>
    <t>foxRetimer</t>
  </si>
  <si>
    <t>foxretimer</t>
  </si>
  <si>
    <t>foxretimer_v1.0.1</t>
  </si>
  <si>
    <t>FOXR*LUC*TRUDEL*400798413473933SUL1</t>
  </si>
  <si>
    <t>foxRetimer.jsx</t>
  </si>
  <si>
    <t>P:\CC_NO\AE_ADD_ONS\OWNED\Fox Scripts\foxretimer_v1.0.1\foxRetimer_v1.0.1\foxRetimer_Manual_v1.0.1.pdf</t>
  </si>
  <si>
    <t>Obsessive Layers 2</t>
  </si>
  <si>
    <t>obsessive-layers</t>
  </si>
  <si>
    <t>obsessive_layers_2.1.8</t>
  </si>
  <si>
    <t>TDROL2*LUC*TRUDEL*434762619823185SUL1</t>
  </si>
  <si>
    <t>2.1.8</t>
  </si>
  <si>
    <t>Obsessive Layers.jsx</t>
  </si>
  <si>
    <t>David Jacobson</t>
  </si>
  <si>
    <t>QueueMaster</t>
  </si>
  <si>
    <t>queuemaster</t>
  </si>
  <si>
    <t>djqueuemaster_v1.10</t>
  </si>
  <si>
    <t>DJQM*LUC*TRUDEL*322844513254677SUL1</t>
  </si>
  <si>
    <t>1.10</t>
  </si>
  <si>
    <t>djQueueMaster v1.10.jsxbin</t>
  </si>
  <si>
    <t>P:\CC_NO\AE_ADD_ONS\OWNED\David Jacobson\djqueuemaster_v1.10\Installation Instructions.pdf</t>
  </si>
  <si>
    <t>RenderHogs</t>
  </si>
  <si>
    <t>renderhogs</t>
  </si>
  <si>
    <t>renderhogs_1.00</t>
  </si>
  <si>
    <t>DJRH*LUC*TRUDEL*114018985553700SUL1</t>
  </si>
  <si>
    <t>djRenderHogs v1.00.jsxbin</t>
  </si>
  <si>
    <t>P:\CC_NO\AE_ADD_ONS\OWNED\David Jacobson\renderhogs_1.00\Installation Instructions.pdf</t>
  </si>
  <si>
    <t>Aempeg</t>
  </si>
  <si>
    <t>aempeg</t>
  </si>
  <si>
    <t>aempeg_1.2.7</t>
  </si>
  <si>
    <t>JDAEM*LUC*TRUDEL*322253345259228SUL1</t>
  </si>
  <si>
    <t>1.2.7</t>
  </si>
  <si>
    <t>P:\CC_NO\AE_ADD_ONS\TRIALS\Jacob Danell\aempeg_1.2.7\README.txt</t>
  </si>
  <si>
    <t>OCD Renamer</t>
  </si>
  <si>
    <t>ocd-renamer</t>
  </si>
  <si>
    <t>ocd_v1.1.2</t>
  </si>
  <si>
    <t>PEOR*LUC*TRUDEL*322243183711719SUL1</t>
  </si>
  <si>
    <t>CS5.6</t>
  </si>
  <si>
    <t>CC2019</t>
  </si>
  <si>
    <t>1.1.2</t>
  </si>
  <si>
    <t>OCD_Renamer_v1.1.2_CC.jsxbin</t>
  </si>
  <si>
    <t>P:\CC_NO\AE_ADD_ONS\OWNED\Plugin Everything\ocd_v1.1.2\OCD_v1.1.2\OCD_v1.1.2_Readme.pdf</t>
  </si>
  <si>
    <t>File Hunter</t>
  </si>
  <si>
    <t>file-hunter</t>
  </si>
  <si>
    <t>file_hinter_v1.0.4</t>
  </si>
  <si>
    <t>PEFH*LUC*TRUDEL*112250946278627SUL1</t>
  </si>
  <si>
    <t>CS5.7</t>
  </si>
  <si>
    <t>CC2014</t>
  </si>
  <si>
    <t>CC2020</t>
  </si>
  <si>
    <t>File Hunter.zxp</t>
  </si>
  <si>
    <t>P:\CC_NO\AE_ADD_ONS\OWNED\Plugin Everything\file_hunter_v1.0.4\File_Hinter_v1.0.4\File Hunter Guide v1.0.pdf</t>
  </si>
  <si>
    <t>Cartoon Moblur</t>
  </si>
  <si>
    <t>cartoon-moblur</t>
  </si>
  <si>
    <t>cartoon_moblur_v1.5.2</t>
  </si>
  <si>
    <t>PECM*LUC*TRUDEL*232241329773623SUL1</t>
  </si>
  <si>
    <t>CartoonMoblur_v1.5.2.aex</t>
  </si>
  <si>
    <t>P:\CC_NO\AE_ADD_ONS\OWNED\Plugin Everything\cartoon_moblur_v1.5.2\Cartoon_Moblur_v1.5.2\Cartoon Moblur v1.5 Guide.pdf</t>
  </si>
  <si>
    <t>P</t>
  </si>
  <si>
    <t>Deep Glow</t>
  </si>
  <si>
    <t>deep-glow</t>
  </si>
  <si>
    <t>deep_glow_v1.2.3</t>
  </si>
  <si>
    <t>PEDG*LUC*TRUDEL*352231294534556SUL1</t>
  </si>
  <si>
    <t>1.2.3</t>
  </si>
  <si>
    <t>Deep_Glow_v1.2.3.aex</t>
  </si>
  <si>
    <t>P:\CC_NO\AE_ADD_ONS\OWNED\Plugin Everything\deep_glow_v1.2.3\changelog.txt</t>
  </si>
  <si>
    <t>100843618 </t>
  </si>
  <si>
    <t>Bezier Node</t>
  </si>
  <si>
    <t>bezier-node</t>
  </si>
  <si>
    <t>Bezier_Node_v1.5.1</t>
  </si>
  <si>
    <t>pixel</t>
  </si>
  <si>
    <t>1.5.1</t>
  </si>
  <si>
    <t>Bezier_Node_v1.5.aex</t>
  </si>
  <si>
    <t>Transformer 2</t>
  </si>
  <si>
    <t>transformer_v2.06</t>
  </si>
  <si>
    <t>NWST2*LUC*TRUDEL*122231345493451SUL1</t>
  </si>
  <si>
    <t>2.6</t>
  </si>
  <si>
    <t>Transformer2.jsxbin - Shortcut</t>
  </si>
  <si>
    <t>P:\CC_NO\AE_ADD_ONS\TRIALS\nataworkstudio\transformer_v2.0\Transformer v2.0\Help.txt</t>
  </si>
  <si>
    <t>Transform Pack for Transformer</t>
  </si>
  <si>
    <t>transform-pack-for-transformer</t>
  </si>
  <si>
    <t>transform_pack_v1.0</t>
  </si>
  <si>
    <t>NWSTP*LUC*TRUDEL*415322511428747SUL1</t>
  </si>
  <si>
    <t>multi replacer</t>
  </si>
  <si>
    <t>multi-replacer</t>
  </si>
  <si>
    <t>multi_replacer_1.03</t>
  </si>
  <si>
    <t>NWSMR*LUC*TRUDEL*442303982385829SUL1</t>
  </si>
  <si>
    <t>1.03</t>
  </si>
  <si>
    <t>Multi Replacer.jsxbin - Shortcut</t>
  </si>
  <si>
    <t>P:\CC_NO\AE_ADD_ONS\OWNED\nataworkstudio\multi_replacer_1.02\Multi Replacer v1.02\Help.txt</t>
  </si>
  <si>
    <t>CDN $</t>
  </si>
  <si>
    <t>Animated TextBlock</t>
  </si>
  <si>
    <t>animated-textblock</t>
  </si>
  <si>
    <t>animated_textblock_v1.61</t>
  </si>
  <si>
    <t>FRTATB*LUC*TRUDEL*282391386272285SUL1</t>
  </si>
  <si>
    <t>1.6</t>
  </si>
  <si>
    <t>Animated TextBlock.jsx</t>
  </si>
  <si>
    <t>P:\CC_NO\AE_ADD_ONS\OWNED\Froggy Team\animated_textblock_v1.61\Readme.txt</t>
  </si>
  <si>
    <t>pt_Multiplane</t>
  </si>
  <si>
    <t>pt_multiplane</t>
  </si>
  <si>
    <t>pt_multiplane_v2.82</t>
  </si>
  <si>
    <t>PTMP*LUC*TRUDEL*212322546649916SUL1</t>
  </si>
  <si>
    <t>2.82</t>
  </si>
  <si>
    <t>pt_Multiplane.jsx</t>
  </si>
  <si>
    <t>P:\CC_NO\AE_ADD_ONS\OWNED\Paul Tuersley\pt_multiplane_v2.82\README.txt</t>
  </si>
  <si>
    <t>pt_TextEdit 2</t>
  </si>
  <si>
    <t>PTTE2*LUC*TRUDEL*417980482223416SUL1</t>
  </si>
  <si>
    <t>pt_TextEdit.jsx</t>
  </si>
  <si>
    <t>P:\CC_NO\AE_ADD_ONS\OWNED\Paul Tuersley\pt_textedit_v2.41\README.txt</t>
  </si>
  <si>
    <t>pt_EffectSearch 3</t>
  </si>
  <si>
    <t>PTES3*LUC*TRUDEL*422922241851335SUL1</t>
  </si>
  <si>
    <t>P:\CC_NO\AE_ADD_ONS\OWNED\Paul Tuersley\pt_effectsearch_v3.41\README.txt</t>
  </si>
  <si>
    <t>Edgar Huanca</t>
  </si>
  <si>
    <t>Quick Menu 2</t>
  </si>
  <si>
    <t>quick-menu</t>
  </si>
  <si>
    <t>quick_menu_v2.1.2</t>
  </si>
  <si>
    <t>EHQM2*LUC*TRUDEL*435751113274166SUL1</t>
  </si>
  <si>
    <t>2.1.1</t>
  </si>
  <si>
    <t>P:\CC_NO\AE_ADD_ONS\OWNED\Edgar Huanca\quick_menu_v2.1.2\Quick Menu_v2.1.2\README.pdf</t>
  </si>
  <si>
    <t>Picture Instruments</t>
  </si>
  <si>
    <t>Warping Wheels</t>
  </si>
  <si>
    <t>warping-wheels</t>
  </si>
  <si>
    <t>warping_wheels_installers_v1.0.1</t>
  </si>
  <si>
    <t>515F-254C-5DA3-A3ED-8B82</t>
  </si>
  <si>
    <t>Warping Wheels Plugin 1.0.1 for Windows.exe</t>
  </si>
  <si>
    <t>P:\CC_NO\AE_ADD_ONS\OWNED\Picture Instruments\warping_wheels_installers_v1.0.1\Warping_Wheels_Manual.pdf</t>
  </si>
  <si>
    <t>autocrop-v3.1.0</t>
  </si>
  <si>
    <t>BFAC3*LUC*TRUDEL*462833386254977SUL1</t>
  </si>
  <si>
    <t>3.1.0</t>
  </si>
  <si>
    <t>.aex + .jsx</t>
  </si>
  <si>
    <t>Auto_Crop.aex, Auto Crop.jsxbin, executeAutoCrop.jsxbin</t>
  </si>
  <si>
    <t>P:\CC_NO\AE_ADD_ONS\OWNED\Batchframe Software\autocrop-v3.1.0\ReadMe.pdf</t>
  </si>
  <si>
    <t>Smart Selector</t>
  </si>
  <si>
    <t>smartselector_v1.0</t>
  </si>
  <si>
    <t>CBKSS*LUC*TRUDEL*342241427481403SUL1</t>
  </si>
  <si>
    <t>P:\CC_NO\AE_ADD_ONS\OWNED\Casey Baker\smartselector_v1.0\SmartSelector_UsageGuide.pdf</t>
  </si>
  <si>
    <t>NotPurchased</t>
  </si>
  <si>
    <t>Titles &amp; Lower Thirds Bundle for Animation Composer</t>
  </si>
  <si>
    <t>titles-lower-thirds-bundle-for-animation-composer</t>
  </si>
  <si>
    <t>Titles&amp;LowerThirds_2.0.2</t>
  </si>
  <si>
    <t>Titles&amp;LowerThirds_2.0.2.acpi</t>
  </si>
  <si>
    <t>https://misterhorse.tv/tutorials</t>
  </si>
  <si>
    <t>Shape Transitions for Animation Composer</t>
  </si>
  <si>
    <t>shape-transitions-for-animation-composer</t>
  </si>
  <si>
    <t>ShapeTransitions_3.0.0</t>
  </si>
  <si>
    <t>ShapeTransitions_3.0.0.acpi</t>
  </si>
  <si>
    <t>Andrew Yang</t>
  </si>
  <si>
    <t>YY_BitExtender</t>
  </si>
  <si>
    <t>yy_bitextender</t>
  </si>
  <si>
    <t>yy_bitextender_v2.0</t>
  </si>
  <si>
    <t>&gt; CS4</t>
  </si>
  <si>
    <t>.pbg</t>
  </si>
  <si>
    <t>YY_BitExtender.pbg</t>
  </si>
  <si>
    <t>C:\Program Files\Adobe\Adobe After Effects CS5.5\Support Files\Plug-ins\Andrew Yang</t>
  </si>
  <si>
    <t>CS4 - CS5.5</t>
  </si>
  <si>
    <t>n</t>
  </si>
  <si>
    <t>YY_MorphShake</t>
  </si>
  <si>
    <t>yy_morphshake</t>
  </si>
  <si>
    <t>yy_morphshake_v1.0</t>
  </si>
  <si>
    <t>YY_MorphShake.pbg</t>
  </si>
  <si>
    <t>YY_Seamless</t>
  </si>
  <si>
    <t>yy_seamless</t>
  </si>
  <si>
    <t>yy_seamless_v1.0</t>
  </si>
  <si>
    <t>YY_UVmapper</t>
  </si>
  <si>
    <t>yy_uvmapper</t>
  </si>
  <si>
    <t>yy_uvmapper_v3.0</t>
  </si>
  <si>
    <t>Cinema Spice</t>
  </si>
  <si>
    <t>Polytrace</t>
  </si>
  <si>
    <t>polytrace</t>
  </si>
  <si>
    <t>3.1</t>
  </si>
  <si>
    <t>polytrace.aex</t>
  </si>
  <si>
    <t>P:\CC_NO\AE_ADD_ONS\OWNED\Cinema Spice\Polytrace\Polytrace\Installation.rtf</t>
  </si>
  <si>
    <t>CC+</t>
  </si>
  <si>
    <t>Matt</t>
  </si>
  <si>
    <t>Total Paid</t>
  </si>
  <si>
    <t>ControlMaker</t>
  </si>
  <si>
    <t>Extrabite.io</t>
  </si>
  <si>
    <t>GifGun</t>
  </si>
  <si>
    <t>gifgun</t>
  </si>
  <si>
    <t>gifgun_1.7.7</t>
  </si>
  <si>
    <t>NSGG*LUC*TRUDEL*285392631760791SUL1</t>
  </si>
  <si>
    <t>1.7.7</t>
  </si>
  <si>
    <t>GifGun.exe</t>
  </si>
  <si>
    <t>P:\CC_NO\AE_ADD_ONS\OWNED\Extrabite.io\GifGun_1.7.7\GifGun_1.7.7\GifGun – User Manual.pdf</t>
  </si>
  <si>
    <t>LayerGenerators</t>
  </si>
  <si>
    <t>layergenerators</t>
  </si>
  <si>
    <t>layergenerators_1.2_1</t>
  </si>
  <si>
    <t>MOBOLG*LUC*TRUDEL*312551518384186SUL1</t>
  </si>
  <si>
    <t>1.2.1</t>
  </si>
  <si>
    <t>VectorIcons.jsx, Solidity.jsx, Alphabet.jsx</t>
  </si>
  <si>
    <t>P:\Creative Cloud Files\AE_ADD_ONS\OWNED\Motion Boutique\layergenerators_1.2_1\LayerGenerators\Scripts_Installation.pdf</t>
  </si>
  <si>
    <t>Paul Conigliaro</t>
  </si>
  <si>
    <t>Wayfinder</t>
  </si>
  <si>
    <t>wayfinder</t>
  </si>
  <si>
    <t>wayfinder-v1.2</t>
  </si>
  <si>
    <t>PCWF*LUC*TRUDEL*482824426428824SUL1</t>
  </si>
  <si>
    <t>&gt; CC 2014</t>
  </si>
  <si>
    <t>Wayfinder.jsxbin</t>
  </si>
  <si>
    <t>P:\Creative Cloud Files\AE_ADD_ONS\OWNED\Paul Conigliaro\wayfinder-v1.2\Wayfinder-v1.2\Wayfinder Readme.pdf</t>
  </si>
  <si>
    <t>NONE</t>
  </si>
  <si>
    <t>AE Global Renamer 2</t>
  </si>
  <si>
    <t>ae-global-renamer</t>
  </si>
  <si>
    <t>ae_global_renamer_v2.1.4</t>
  </si>
  <si>
    <t>LAAGR2*LUC*TRUDEL*345023232585752SUL1</t>
  </si>
  <si>
    <t>2.1.4</t>
  </si>
  <si>
    <t>AE Global Renamer 2.jsxbin</t>
  </si>
  <si>
    <t>P:\Creative Cloud Files\AE_ADD_ONS\OWNED\Lloyd Alvarez\ae_global_renamer_v2.1.4\AE Global Renamer_v2.1.4\README.txt</t>
  </si>
  <si>
    <t>Olaola Yuan</t>
  </si>
  <si>
    <t>KEYboard</t>
  </si>
  <si>
    <t>keyboard</t>
  </si>
  <si>
    <t>keyboard_1.2</t>
  </si>
  <si>
    <t>OYK*LUC*TRUDEL*442408331165083SUL1</t>
  </si>
  <si>
    <t>01-Key-board.jsxbin</t>
  </si>
  <si>
    <t>P:\Creative Cloud Files\AE_ADD_ONS\OWNED\Olaola Yuan\keyboard_1.2\ReadMe.pdf</t>
  </si>
  <si>
    <t>Surround Media</t>
  </si>
  <si>
    <t>Web Browsers by RigFast</t>
  </si>
  <si>
    <t>rigfast-web-browsers/</t>
  </si>
  <si>
    <t>rigfast_web_browsers_v1.0</t>
  </si>
  <si>
    <t>SMDRWB*LUC*TRUDEL*126253496253350SUL1</t>
  </si>
  <si>
    <t>RigFast_Web_Browsers.jsxbin</t>
  </si>
  <si>
    <t>P:\Creative Cloud Files\AE_ADD_ONS\OWNED\Surround Media\rigfast_web_browsers_v1.0\rfwb_User Guide.pdf</t>
  </si>
  <si>
    <t>Hooker</t>
  </si>
  <si>
    <t>hooker</t>
  </si>
  <si>
    <t>hooker-v1.2.0</t>
  </si>
  <si>
    <t>RTMH*LUC*TRUDEL*212403416454755SUL1</t>
  </si>
  <si>
    <t>&gt; CC 2018</t>
  </si>
  <si>
    <t>Hooker.zxp</t>
  </si>
  <si>
    <t>P:\Creative Cloud Files\AE_ADD_ONS\OWNED\RenderTom\hooker_v1.1\Hooker v1.1\Hooker Help.pdf</t>
  </si>
  <si>
    <t>Lazy 2</t>
  </si>
  <si>
    <t>lazy</t>
  </si>
  <si>
    <t>lazy-1.5.0</t>
  </si>
  <si>
    <t>PDL*LUC*TRUDEL*475448734768153SUL1</t>
  </si>
  <si>
    <t>&gt; CC 2015</t>
  </si>
  <si>
    <t>Lazy.zxp</t>
  </si>
  <si>
    <t>P:\CC_NO\AE_ADD_ONS\OWNED\Plugin Play\lazy_2_v2.0.5\Lazy 2 v2.0.5\Lazy 2 Installation Guide.pdf</t>
  </si>
  <si>
    <t>Perry Design</t>
  </si>
  <si>
    <t>Lazy</t>
  </si>
  <si>
    <t>1.5.0</t>
  </si>
  <si>
    <t>KraftyFX</t>
  </si>
  <si>
    <t>KBar</t>
  </si>
  <si>
    <t>kbar</t>
  </si>
  <si>
    <t>kbar-1.1.3</t>
  </si>
  <si>
    <t>KIKB*LUC*TRUDEL*207241216283510SUL1</t>
  </si>
  <si>
    <t>kbar-1.1.3.zxp</t>
  </si>
  <si>
    <t>P:\CC_NO\AE_ADD_ONS\OWNED\Khanyu Inc\kbar-1.1.2\README.pdf</t>
  </si>
  <si>
    <t>KBar2</t>
  </si>
  <si>
    <t>kbar-2.0.2</t>
  </si>
  <si>
    <t>KIKB2*LUC*TRUDEL*302251442279048SUL1</t>
  </si>
  <si>
    <t>2.0.2</t>
  </si>
  <si>
    <t>kbar-2.0.2.zxp</t>
  </si>
  <si>
    <t>P:\CC_NO\AE_ADD_ONS\OWNED\KraftyFX\kbar-2.0.2\README.pdf</t>
  </si>
  <si>
    <t>mamoworld tools</t>
  </si>
  <si>
    <t>BeatEdit for Premiere Pro</t>
  </si>
  <si>
    <t>beatedit-for-premiere-pro</t>
  </si>
  <si>
    <t>beatedit_v_1_0_10</t>
  </si>
  <si>
    <t>MMBEP*LUC*TRUDEL*192443983774543SUL1</t>
  </si>
  <si>
    <t>1.0.10</t>
  </si>
  <si>
    <t>BeatEditPremiereCC2015_1_and_newer.zxp, BeatEditPremiereCC2014toCC2015_0.zxp</t>
  </si>
  <si>
    <t>pp</t>
  </si>
  <si>
    <t>AEViewer</t>
  </si>
  <si>
    <t>aeviewer</t>
  </si>
  <si>
    <t>aeviewer_1.5.5</t>
  </si>
  <si>
    <t>AWAV*LUC*TRUDEL*273143325335685SUL1</t>
  </si>
  <si>
    <t>1.5.5</t>
  </si>
  <si>
    <t>AEViewer.zxp</t>
  </si>
  <si>
    <t>P:\CC_NO\AE_ADD_ONS\OWNED\Alex White\aeviewer_3\Guide.pdf</t>
  </si>
  <si>
    <t>Pseudo Effect Maker</t>
  </si>
  <si>
    <t>pseudo-effect-maker</t>
  </si>
  <si>
    <t>pseudoeffectmaker-v2.02</t>
  </si>
  <si>
    <t>BFPEM*LUC*TRUDEL*253753488241381SUL1</t>
  </si>
  <si>
    <t>PseudoEffectMaker-v2.02.zxp</t>
  </si>
  <si>
    <t>P:\CC_NO\AE_ADD_ONS\OWNED\Batchframe Software\pseudoeffectmaker-v2.02\ReadMe.html</t>
  </si>
  <si>
    <t>Remco Janssen</t>
  </si>
  <si>
    <t>Expressionist</t>
  </si>
  <si>
    <t>expressionist</t>
  </si>
  <si>
    <t>expressionist_v1.5.4</t>
  </si>
  <si>
    <t>RJE*LUC*TRUDEL*292283375873083SUL1</t>
  </si>
  <si>
    <t>Expressionist_v1.5.0.zxp</t>
  </si>
  <si>
    <t>P:\CC_NO\AE_ADD_ONS\OWNED\Remco Janssen\expressionist_v1.5.4\expressionist_v1.5.4\README.url</t>
  </si>
  <si>
    <t>Flow</t>
  </si>
  <si>
    <t>flow</t>
  </si>
  <si>
    <t>flow-v1.4.0b</t>
  </si>
  <si>
    <t>RTMF*LUC*TRUDEL*139221313813749SUL1</t>
  </si>
  <si>
    <t>1.3</t>
  </si>
  <si>
    <t>Flow.zxp</t>
  </si>
  <si>
    <t>P:\CC_NO\AE_ADD_ONS\OWNED\rendertom\flow-v1.3.0\Readme.html</t>
  </si>
  <si>
    <t>GEOlayers 2</t>
  </si>
  <si>
    <t>GEOlayers2 1_2_7</t>
  </si>
  <si>
    <t>MBGL2*LUC*TRUDEL*442212316778117SUL1</t>
  </si>
  <si>
    <t>1.2.5</t>
  </si>
  <si>
    <t>P:\CC_NO\AE_ADD_ONS\OWNED\Markus Bergelt\geolayers2_125\GEOlayers2 1_2_5\installation guide.pdf</t>
  </si>
  <si>
    <t>Breton Brander</t>
  </si>
  <si>
    <t>KeyFast</t>
  </si>
  <si>
    <t>keyfast</t>
  </si>
  <si>
    <t>BBKF*LUC*TRUDEL*144789295352605SUL1</t>
  </si>
  <si>
    <t>&gt; CC 2017</t>
  </si>
  <si>
    <t>KeyFast.jsxbin</t>
  </si>
  <si>
    <t>P:\CC_NO\AE_ADD_ONS\OWNED\Breton Brander\keyfast\KeyFast\ReadMe.pdf</t>
  </si>
  <si>
    <t>Pixelbot</t>
  </si>
  <si>
    <t>Chain &amp; Sprockets</t>
  </si>
  <si>
    <t>chain-and-sprockets</t>
  </si>
  <si>
    <t>chain_sprockets-1.03</t>
  </si>
  <si>
    <t>PBCS*LUC*TRUDEL*205122938844683SUL1</t>
  </si>
  <si>
    <t>chain &amp; sprockets v1.01.jsxbin</t>
  </si>
  <si>
    <t>P:\CC_NO\AE_ADD_ONS\OWNED\Pixelbot\chain_sprockets-1.02\Chain &amp; Sprockets 1.02-userGUIDE.pdf</t>
  </si>
  <si>
    <t>pt_OpenSesame</t>
  </si>
  <si>
    <t>pt_opensesame</t>
  </si>
  <si>
    <t>pt_opensesame_v1.73</t>
  </si>
  <si>
    <t>PTOS*LUC*TRUDEL*208229461870992SUL1</t>
  </si>
  <si>
    <t>1.73</t>
  </si>
  <si>
    <t>pt_OpenSesame.jsx</t>
  </si>
  <si>
    <t>P:\CC_NO\AE_ADD_ONS\OWNED\Paul Tuersley\pt_opensesame_v1.73\pt_OpenSesame Guide.pdf</t>
  </si>
  <si>
    <t>James Ronan</t>
  </si>
  <si>
    <t>Staircase</t>
  </si>
  <si>
    <t>staircase</t>
  </si>
  <si>
    <t>staircase_1.02</t>
  </si>
  <si>
    <t>JRS*LUC*TRUDEL*189838045908262SUL1</t>
  </si>
  <si>
    <t>Staircase.jsx</t>
  </si>
  <si>
    <t>P:\CC_NO\AE_ADD_ONS\OWNED\James Ronan\staircase_1.02\staircase_1.01\Staircase 1.0 Guide.pdf</t>
  </si>
  <si>
    <t>Braindot Design</t>
  </si>
  <si>
    <t>Text Chain</t>
  </si>
  <si>
    <t>text-chain</t>
  </si>
  <si>
    <t>text_chain_2.0</t>
  </si>
  <si>
    <t>DRTC*LUC*TRUDEL*300322341721533SUL1</t>
  </si>
  <si>
    <t>Text Chain.jsxbin</t>
  </si>
  <si>
    <t>P:\CC_NO\AE_ADD_ONS\OWNED\Braindot Design\text_chain_2.0\Text Chain_User Guide.pdf</t>
  </si>
  <si>
    <t>stardust_windows_v1.5.0a</t>
  </si>
  <si>
    <t>T74KX-TTMFD-MUVMB-JA6LB-7LZUH-6WZSM</t>
  </si>
  <si>
    <t>Danim</t>
  </si>
  <si>
    <t>MoCode</t>
  </si>
  <si>
    <t>mocode</t>
  </si>
  <si>
    <t>com.danim.mocode-1.2.0</t>
  </si>
  <si>
    <t>DMMC*LUC*TRUDEL*475654717279776SUL1</t>
  </si>
  <si>
    <t>Copy Pasta</t>
  </si>
  <si>
    <t>copy-pasta</t>
  </si>
  <si>
    <t>copy_pasta_v1.0.3</t>
  </si>
  <si>
    <t>Copy Pasta.zxp</t>
  </si>
  <si>
    <t>P:\CC_NO\AE_ADD_ONS\OWNED\Plugin Play\copy_pasta_v1.0.2\Copy Pasta_v1.0.2\Copy Pasta Installation Guide.pdf</t>
  </si>
  <si>
    <t>DaanDirk de Jonge</t>
  </si>
  <si>
    <t>Shape Layer Toolbar</t>
  </si>
  <si>
    <t>shape-layer-toolbar</t>
  </si>
  <si>
    <t>shapelayertoolbar_v1.0.3</t>
  </si>
  <si>
    <t xml:space="preserve"> DDSLT*LUC*TRUDEL*415131725221377SUL1</t>
  </si>
  <si>
    <t>ShapeLayerToolbar.jsx</t>
  </si>
  <si>
    <t>P:\CC_NO\AE_ADD_ONS\OWNED\DaanDirk de Jonge\shapelayertoolbar_v1.0.2\ShapeLayerToolbar.pdf</t>
  </si>
  <si>
    <t>Swatcheroo</t>
  </si>
  <si>
    <t>swatcheroo</t>
  </si>
  <si>
    <t>swatcheroo-v1.0.0</t>
  </si>
  <si>
    <t>Nataworkstudio</t>
  </si>
  <si>
    <t>Projection 3D v2</t>
  </si>
  <si>
    <t>projection-3d</t>
  </si>
  <si>
    <t>projection_3d_v2.01</t>
  </si>
  <si>
    <t>NWSP2*LUC*TRUDEL*152423313285416SUL1</t>
  </si>
  <si>
    <t>2.01</t>
  </si>
  <si>
    <t>P:\CC_NO\AE_ADD_ONS\OWNED\Nataworkstudio\projection_3d_v2.01\Projection 3D v2.01\Help.txt</t>
  </si>
  <si>
    <t>slug</t>
  </si>
  <si>
    <t>Item Purchase Code:</t>
  </si>
  <si>
    <t>LinkRelate</t>
  </si>
  <si>
    <t>BlackFriday</t>
  </si>
  <si>
    <t>Motion-Land</t>
  </si>
  <si>
    <t>Big Pack of Elements</t>
  </si>
  <si>
    <t>big-pack-of-elements/19888878</t>
  </si>
  <si>
    <t>videohive-19888878-big-pack-of-elements</t>
  </si>
  <si>
    <t>91a2e6e0-c108-4f1a-8927-a8c870f263b2</t>
  </si>
  <si>
    <t>&gt; CC 2014.2</t>
  </si>
  <si>
    <t>1.8</t>
  </si>
  <si>
    <t>install Big Pack 1.8.exe</t>
  </si>
  <si>
    <t>P:\Creative Cloud Files\AE_ADD_ONS\OWNED\Videohive.net\videohive-19888878-big-pack-of-elements\Guide.pdf</t>
  </si>
  <si>
    <t>NeuronFX</t>
  </si>
  <si>
    <t>Real 3D Neon Kit</t>
  </si>
  <si>
    <t>real-3d-neon-kit/20767740</t>
  </si>
  <si>
    <t>videohive-20767740-real-3d-neon-kit</t>
  </si>
  <si>
    <t>7d6c1eff-19f6-4452-8eb9-a580c339d6ca</t>
  </si>
  <si>
    <t>needs C4D</t>
  </si>
  <si>
    <t>Real 3D Neon Kit.aep</t>
  </si>
  <si>
    <t>P:\Creative Cloud Files\AE_ADD_ONS\OWNED\Videohive.net\NeuronFX\videohive-20767740-real-3d-neon-kit\Help Videos</t>
  </si>
  <si>
    <t>funkyman2009</t>
  </si>
  <si>
    <t>Part of Aged Violin on Black Background (Stock Footage)</t>
  </si>
  <si>
    <t>part-of-aged-violin-on-black-background/19557954</t>
  </si>
  <si>
    <t>videohive-19557954-part-of-aged-violin-on-black-background</t>
  </si>
  <si>
    <t>a16d7991-28ae-461a-aed9-1426c28c6601</t>
  </si>
  <si>
    <t>25 fps</t>
  </si>
  <si>
    <t>.mov</t>
  </si>
  <si>
    <t>55_VmlvbGluMg.mov</t>
  </si>
  <si>
    <t>addeystock</t>
  </si>
  <si>
    <t>Memories Lane</t>
  </si>
  <si>
    <t>memories-lane/17744691</t>
  </si>
  <si>
    <t>videohive-17744691-memories-lane</t>
  </si>
  <si>
    <t>3f32be9d-a79a-41d8-b33a-feb46a5ee4cd</t>
  </si>
  <si>
    <t>Memories Lane.aep</t>
  </si>
  <si>
    <t>P:\Creative Cloud Files\AE_ADD_ONS\OWNED\Videohive.net\addeystock\videohive-17744691-memories-lane\Memories Lane\Help Files\READ ME.pdf</t>
  </si>
  <si>
    <t>Integnity</t>
  </si>
  <si>
    <t>Photo Motion - 3D Photo Animator</t>
  </si>
  <si>
    <t>photo-motion-pro-professional-3d-photo-animator/13922688</t>
  </si>
  <si>
    <t>PhotoMotion2</t>
  </si>
  <si>
    <t>0b44321e-a511-4a45-be11-915be982dbe4</t>
  </si>
  <si>
    <t>PhotoMotion_CS6.aep, PhotoMotion_CC.aep, PhotoMotion_CC_Example_Files.aep</t>
  </si>
  <si>
    <t>P:\Creative Cloud Files\AE_ADD_ONS\OWNED\Videohive.net\Integnity\PhotoMotion2\Video Tutorial - Introduction.mp4</t>
  </si>
  <si>
    <t>volodyatoxic</t>
  </si>
  <si>
    <t>Ultimate VHS Pack</t>
  </si>
  <si>
    <t>ultimate-vhs-pack/11849883</t>
  </si>
  <si>
    <t>videohive-11849883-ultimate-vhs-pack</t>
  </si>
  <si>
    <t>d4d39592-7bb6-46c8-8b55-2f1ea06c2454</t>
  </si>
  <si>
    <t>Ultimate VHS Pack (CS6).aep, Ultimate VHS Pack (CC).aep</t>
  </si>
  <si>
    <t>P:\Creative Cloud Files\AE_ADD_ONS\OWNED\Videohive.net\volodyatoxic\videohive-11849883-ultimate-vhs-pack\Tutorial.mp4</t>
  </si>
  <si>
    <t>felt_tips</t>
  </si>
  <si>
    <t>Halftone Dots</t>
  </si>
  <si>
    <t>halftone-dots/127239</t>
  </si>
  <si>
    <t>videohive-127239-halftone-dots</t>
  </si>
  <si>
    <t>18b2c9f6-00da-4271-ba3f-5fe34f74a8e2</t>
  </si>
  <si>
    <t>COLOR_1920.aep, BW_1920.aep</t>
  </si>
  <si>
    <t>P:\Creative Cloud Files\AE_ADD_ONS\OWNED\Videohive.net\felt_tips\videohive-127239-halftone-dots\user guide</t>
  </si>
  <si>
    <t>Nth Layer Selector</t>
  </si>
  <si>
    <t>nth-layer-selector</t>
  </si>
  <si>
    <t>nthlayerselector.jsx</t>
  </si>
  <si>
    <t>NthLayerSelector.jsx</t>
  </si>
  <si>
    <t>un</t>
  </si>
  <si>
    <t>EaseCopy</t>
  </si>
  <si>
    <t>easecopy</t>
  </si>
  <si>
    <t>easecopy_v1.5</t>
  </si>
  <si>
    <t>EaseCopy.jsxbin</t>
  </si>
  <si>
    <t>P:\CC_NO\AE_ADD_ONS\OWNED\Mike Overbeck\easecopy_v1.5\EaseCopyInstallation1.5.pdf</t>
  </si>
  <si>
    <t>AudioToMarkers</t>
  </si>
  <si>
    <t>audiotomarkers</t>
  </si>
  <si>
    <t>audiotomarkers_v1.53</t>
  </si>
  <si>
    <t>1.53</t>
  </si>
  <si>
    <t>AudioToMarkers.jsxbin</t>
  </si>
  <si>
    <t>P:\CC_NO\AE_ADD_ONS\OWNED\Lloyd Alvarez\audiotomarkers_v1.53\README.txt</t>
  </si>
  <si>
    <t>Create Trimmed Adjustment Layer</t>
  </si>
  <si>
    <t>create-trimmed-adjustment-layer</t>
  </si>
  <si>
    <t>createtrimmedadjustmentlayer_v.1.1</t>
  </si>
  <si>
    <t>CreateTrimmedAdjustmentLayer.jsx, CreateSeveralTrimmedAdjustmentLayers.jsx, CreateTrimmedNullLayer.jsx</t>
  </si>
  <si>
    <t>Charles Bordenave</t>
  </si>
  <si>
    <t>Create3DShapes</t>
  </si>
  <si>
    <t>create3dshapes</t>
  </si>
  <si>
    <t>create3dshapes_v3.7</t>
  </si>
  <si>
    <t>3.7</t>
  </si>
  <si>
    <t>Create3DSphere.jsx, Create3DPyramid.jsx, Create3DFallingDominoes.jsx, Create3DBox.jsx, Create3DPlatonicSolid.jsx, Create3DMengerSponge.jsx, Create3DMengerSponge_Shapes.jsx, Create3DCylinder.jsx</t>
  </si>
  <si>
    <t>P:\CC_NO\AE_ADD_ONS\OWNED\Charles Bordenave\create3dshapes_v3.7\README.txt</t>
  </si>
  <si>
    <t>DistributeLayers</t>
  </si>
  <si>
    <t>distributelayers</t>
  </si>
  <si>
    <t>distributelayers_2.6</t>
  </si>
  <si>
    <t>DistributeLayers.jsx</t>
  </si>
  <si>
    <t>P:\CC_NO\AE_ADD_ONS\OWNED\Charles Bordenave\distributelayers_2.6\README.txt</t>
  </si>
  <si>
    <t>Ian Haigh</t>
  </si>
  <si>
    <t>Ease and Wizz</t>
  </si>
  <si>
    <t>ease-and-wizz</t>
  </si>
  <si>
    <t>ease_and_wizz_2.5.3</t>
  </si>
  <si>
    <t>2.5.3</t>
  </si>
  <si>
    <t>Ease and wizz.jsx</t>
  </si>
  <si>
    <t>P:\CC_NO\AE_ADD_ONS\OWNED\Ian Haigh\ease_and_wizz_2.5.3\Ease and Wizz 2.5.3\Ease and Wizz read me 2.5.3.pdf</t>
  </si>
  <si>
    <t>easingExpressions</t>
  </si>
  <si>
    <t>Michel Pensas</t>
  </si>
  <si>
    <t>Easy Pie Chart</t>
  </si>
  <si>
    <t>easy-pie-chart</t>
  </si>
  <si>
    <t>easypiechart_v1.1</t>
  </si>
  <si>
    <t>EasyPieChart_v1.1.jsxbin</t>
  </si>
  <si>
    <t>P:\CC_NO\AE_ADD_ONS\OWNED\Michel Pensas\easypiechart_v1.1\Documentation\EasyPieChart_v1.1.pdf</t>
  </si>
  <si>
    <t>README.txt</t>
  </si>
  <si>
    <t>Mathieu Glatigny</t>
  </si>
  <si>
    <t>Elastic Comp Changer</t>
  </si>
  <si>
    <t>elastic-comp-changer</t>
  </si>
  <si>
    <t>elastic_comp_changer_1.2</t>
  </si>
  <si>
    <t>ElasticCompChanger_1.2.jsx</t>
  </si>
  <si>
    <t>P:\CC_NO\AE_ADD_ONS\OWNED\Mathieu Glatigny\elastic_comp_changer_1.2\Elastic_Comp Changer_1.2_User Manual.pdf</t>
  </si>
  <si>
    <t>Kevin Schires</t>
  </si>
  <si>
    <t>Elementary</t>
  </si>
  <si>
    <t>elementary</t>
  </si>
  <si>
    <t>elementary_1.7</t>
  </si>
  <si>
    <t>1.7</t>
  </si>
  <si>
    <t>Elementary.jsxbin</t>
  </si>
  <si>
    <t>P:\CC_NO\AE_ADD_ONS\OWNED\Kevin Schires\elementary_1.7\Elementary - Installation.txt</t>
  </si>
  <si>
    <t>Keyframe Presets</t>
  </si>
  <si>
    <t>keyframe-presets</t>
  </si>
  <si>
    <t>keyframe_presets_v1-20</t>
  </si>
  <si>
    <t>1.20</t>
  </si>
  <si>
    <t>Keyframe Presets v1-20.jsxbin</t>
  </si>
  <si>
    <t>P:\CC_NO\AE_ADD_ONS\OWNED\Adam Katz\keyframe_presets_v1-20\Instructions.pdf</t>
  </si>
  <si>
    <t>KeyTweak</t>
  </si>
  <si>
    <t>keytweak</t>
  </si>
  <si>
    <t>keytweak_v_2_4</t>
  </si>
  <si>
    <t>2.4</t>
  </si>
  <si>
    <t>KeyTweak.jsxbin</t>
  </si>
  <si>
    <t>P:\CC_NO\AE_ADD_ONS\OWNED\mamoworld\keytweak_v_2_4\how to install.txt</t>
  </si>
  <si>
    <t>LockProperties</t>
  </si>
  <si>
    <t>lockproperties</t>
  </si>
  <si>
    <t>lockproperties_3.1</t>
  </si>
  <si>
    <t>LockProperties.jsx</t>
  </si>
  <si>
    <t>P:\CC_NO\AE_ADD_ONS\OWNED\Charles Bordenave\lockproperties_3.1\README.txt</t>
  </si>
  <si>
    <t>ProjectInfoListExporter</t>
  </si>
  <si>
    <t>projectinfolistexporter</t>
  </si>
  <si>
    <t>projectinfolistexporter_v1</t>
  </si>
  <si>
    <t>ProjectInfoListExporter_v1.jsxbin</t>
  </si>
  <si>
    <t>P:\CC_NO\AE_ADD_ONS\OWNED\David Torno\projectinfolistexporter_v1\UserManual\ProjectInfoListExporter_v1-UserManual.pdf</t>
  </si>
  <si>
    <t>pt_AutoExpress</t>
  </si>
  <si>
    <t>pt_autoexpress</t>
  </si>
  <si>
    <t>pt_autoexpress_v1.2</t>
  </si>
  <si>
    <t>pt_AutoExpress.jsx</t>
  </si>
  <si>
    <t>P:\CC_NO\AE_ADD_ONS\OWNED\Paul Tuersley\pt_autoexpress_v1.2\README.txt</t>
  </si>
  <si>
    <t>pt_ShiftLayers</t>
  </si>
  <si>
    <t>pt_shiftlayers</t>
  </si>
  <si>
    <t>pt_shiftlayers_v2.4</t>
  </si>
  <si>
    <t>pt_ShiftLayers.jsx</t>
  </si>
  <si>
    <t>P:\CC_NO\AE_ADD_ONS\OWNED\Paul Tuersley\pt_shiftlayers_v2.4\pt_ShiftLayers.jsx</t>
  </si>
  <si>
    <t>Romain Cousin</t>
  </si>
  <si>
    <t>Randomatic</t>
  </si>
  <si>
    <t>randomatic</t>
  </si>
  <si>
    <t>randomatic_1.1</t>
  </si>
  <si>
    <t>Randomatic.jsxbin</t>
  </si>
  <si>
    <t>P:\CC_NO\AE_ADD_ONS\OWNED\Romain Cousin\randomatic_1.1\READ_ME.txt</t>
  </si>
  <si>
    <t>Randomizer</t>
  </si>
  <si>
    <t>randomizer</t>
  </si>
  <si>
    <t>randomizer_v3.2</t>
  </si>
  <si>
    <t>3.2</t>
  </si>
  <si>
    <t>Randomizer.jsx</t>
  </si>
  <si>
    <t>P:\CC_NO\AE_ADD_ONS\OWNED\Charles Bordenave\randomizer_v3.2\README.txt</t>
  </si>
  <si>
    <t>TrackerViz</t>
  </si>
  <si>
    <t>trackerviz</t>
  </si>
  <si>
    <t>trackerviz_4.2</t>
  </si>
  <si>
    <t>4.2</t>
  </si>
  <si>
    <t>TrackerViz.jsx</t>
  </si>
  <si>
    <t>P:\CC_NO\AE_ADD_ONS\OWNED\Charles Bordenave\trackerviz_4.2\README.txt</t>
  </si>
  <si>
    <t>Jeremy Cox</t>
  </si>
  <si>
    <t>versionUp</t>
  </si>
  <si>
    <t>versionup</t>
  </si>
  <si>
    <t>versionup_1.1</t>
  </si>
  <si>
    <t>versionUp.jsxbin</t>
  </si>
  <si>
    <t>P:\CC_NO\AE_ADD_ONS\OWNED\Jeremy Cox\versionup_1.1\versionUp_1.1\README.txt</t>
  </si>
  <si>
    <t>Set Matte</t>
  </si>
  <si>
    <t>Set Matte Texture Pack 01</t>
  </si>
  <si>
    <t>set-matte-texture-pack-01</t>
  </si>
  <si>
    <t>images</t>
  </si>
  <si>
    <t>VinhSon Nguyen</t>
  </si>
  <si>
    <t>Dojo Scripting Utility</t>
  </si>
  <si>
    <t>dojo-scripting-utility</t>
  </si>
  <si>
    <t>dojo_text_generator_v1.4_by_creativedojo</t>
  </si>
  <si>
    <t>Dojo Text Generator v1.4.jsxbin</t>
  </si>
  <si>
    <t>P:\CC_NO\AE_ADD_ONS\OWNED\VinhSon Nguyen\dojo_text_generator_v1.4_by_creativedojo\Dojo Text Generator v1.4 by CreativeDojo\Help Documentation.pdf</t>
  </si>
  <si>
    <t>MaskVertexExpression</t>
  </si>
  <si>
    <t>maskvertexexpression</t>
  </si>
  <si>
    <t>maskvertexexpression_3.5</t>
  </si>
  <si>
    <t>3.5</t>
  </si>
  <si>
    <t>MaskVertexExpression.jsx</t>
  </si>
  <si>
    <t>P:\CC_NO\AE_ADD_ONS\OWNED\Charles Bordenave\maskvertexexpression_3.5\README.txt</t>
  </si>
  <si>
    <t>Andrius Vaskevicius</t>
  </si>
  <si>
    <t>SoloLock</t>
  </si>
  <si>
    <t>sololock</t>
  </si>
  <si>
    <t>sololock_v1.0</t>
  </si>
  <si>
    <t>1</t>
  </si>
  <si>
    <t>sololock.jsxbin</t>
  </si>
  <si>
    <t>P:\CC_NO\AE_ADD_ONS\OWNED\Andrius Vaskevicius\sololock_v1.0\README.pdf</t>
  </si>
  <si>
    <t>Marker Batch Editor</t>
  </si>
  <si>
    <t>marker-batch-editor</t>
  </si>
  <si>
    <t>marker_batch_editor_v2.0</t>
  </si>
  <si>
    <t>Marker Batch Editor.jsxbin</t>
  </si>
  <si>
    <t>P:\CC_NO\AE_ADD_ONS\OWNED\Lloyd Alvarez\marker_batch_editor_v2.0\Marker Batch Editor_v2.0\README.txt</t>
  </si>
  <si>
    <t>Blurrypixel Software</t>
  </si>
  <si>
    <t>Duplicate with Connections</t>
  </si>
  <si>
    <t>duplicate-with-connections</t>
  </si>
  <si>
    <t>duplicatewithconnections_v1.07</t>
  </si>
  <si>
    <t>1.07</t>
  </si>
  <si>
    <t>duplicateWithConnections.jsx</t>
  </si>
  <si>
    <t>Rob Womack</t>
  </si>
  <si>
    <t>Quick Add</t>
  </si>
  <si>
    <t>quick-add</t>
  </si>
  <si>
    <t>quick_add_v1.1_1</t>
  </si>
  <si>
    <t>Quick Add.jsxbin</t>
  </si>
  <si>
    <t>P:\CC_NO\AE_ADD_ONS\OWNED\Rob Womack\quick_add_v1.1_1\Quick Add v1.1\Readme.pdf</t>
  </si>
  <si>
    <t>DT Design Technologies</t>
  </si>
  <si>
    <t>Dynamic TextBox</t>
  </si>
  <si>
    <t>dynamic-textbox</t>
  </si>
  <si>
    <t>dynamictextbox_1</t>
  </si>
  <si>
    <t>DynamicTextBox.jsxbin</t>
  </si>
  <si>
    <t>P:\CC_NO\AE_ADD_ONS\OWNED\DT Design Technologies\dynamictextbox_1\manual.txt</t>
  </si>
  <si>
    <t>pt_Panorama</t>
  </si>
  <si>
    <t>pt_panorama</t>
  </si>
  <si>
    <t>pt_Panorama_v2.5</t>
  </si>
  <si>
    <t>pt_Panorama.jsx</t>
  </si>
  <si>
    <t>P:\CC_NO\AE_ADD_ONS\OWNED\Paul Tuersley\pt_Panorama_v2.5\README.txt</t>
  </si>
  <si>
    <t>test footage</t>
  </si>
  <si>
    <t>pt_LayerMarkers</t>
  </si>
  <si>
    <t>pt_layermarkers</t>
  </si>
  <si>
    <t>pt_LayerMarkers_v1.1</t>
  </si>
  <si>
    <t>pt_LayerMarkers.jsx</t>
  </si>
  <si>
    <t>P:\CC_NO\AE_ADD_ONS\OWNED\Paul Tuersley\pt_LayerMarkers_v1.1\README.txt</t>
  </si>
  <si>
    <t>Malcolm in the center</t>
  </si>
  <si>
    <t>malcolm-in-the-center</t>
  </si>
  <si>
    <t>malcolm_in_the_center_v1.0</t>
  </si>
  <si>
    <t>Malcolm in the center.jsx</t>
  </si>
  <si>
    <t>P:\CC_NO\AE_ADD_ONS\OWNED\Jacob Danell\malcolm_in_the_center_v1.0\README.txt</t>
  </si>
  <si>
    <t>ada scripts</t>
  </si>
  <si>
    <t>Quick Lens Flare</t>
  </si>
  <si>
    <t>quick-lens-flare</t>
  </si>
  <si>
    <t>quicklensflare_v1.6</t>
  </si>
  <si>
    <t>QuickLensFlare.jsxbin</t>
  </si>
  <si>
    <t>P:\CC_NO\AE_ADD_ONS\OWNED\ada scripts\quicklensflare_v1.6\README.txt</t>
  </si>
  <si>
    <t>Daniel Fredley</t>
  </si>
  <si>
    <t>CornerPinner</t>
  </si>
  <si>
    <t>cornerpinner</t>
  </si>
  <si>
    <t>cornerpinner_v1.1</t>
  </si>
  <si>
    <t>CornerPinner_v1.1.jsx, CornerPinner_Roundness.ffx, CornerPinner_Rondeur.ffx</t>
  </si>
  <si>
    <t>P:\CC_NO\AE_ADD_ONS\OWNED\Daniel Fredley\cornerpinner_v1.1\CornerPinner_v1.1\CornerPinner_Installation.txt</t>
  </si>
  <si>
    <t>Zhiqiang Li</t>
  </si>
  <si>
    <t>Voronoi Shatter</t>
  </si>
  <si>
    <t>voronoi-shatter</t>
  </si>
  <si>
    <t>voronoi_shatter_v2.2</t>
  </si>
  <si>
    <t>voronoi shatter v2.2.jsxbin</t>
  </si>
  <si>
    <t>P:\CC_NO\AE_ADD_ONS\OWNED\Zhiqiang Li\voronoi_shatter_v2.2\voronoi shatter v2.2\windows\READ THIS OR THINGS WON'T WORK_win.pdf</t>
  </si>
  <si>
    <t>Voronoi_Shatter_Resources</t>
  </si>
  <si>
    <t>Fabian Moron Zirfas</t>
  </si>
  <si>
    <t>Monoline Text</t>
  </si>
  <si>
    <t>monoline-text</t>
  </si>
  <si>
    <t>swissd.0.2.1</t>
  </si>
  <si>
    <t>0.2.1</t>
  </si>
  <si>
    <t>swissd.jsx, ownbuzz.txt, ownbuzz.json, ownbuzzstatic.txt</t>
  </si>
  <si>
    <t>P:\CC_NO\AE_ADD_ONS\OWNED\Fabian Moron Zirfas\swissd.0.2.1\dist\docs\README.html</t>
  </si>
  <si>
    <t>ToDo Lite</t>
  </si>
  <si>
    <t>todo-lite</t>
  </si>
  <si>
    <t>todo_lite_v1.0.1</t>
  </si>
  <si>
    <t>ToDo Lite.jsx</t>
  </si>
  <si>
    <t>P:\CC_NO\AE_ADD_ONS\OWNED\Jacob Danell\todo_lite_v1.0.1\README.txt</t>
  </si>
  <si>
    <t>Add Edit Markers</t>
  </si>
  <si>
    <t>add-edit-markers</t>
  </si>
  <si>
    <t>add_edit_markers_v1.0</t>
  </si>
  <si>
    <t>Add Edit Markers.jsxbin</t>
  </si>
  <si>
    <t>P:\CC_NO\AE_ADD_ONS\OWNED\Lloyd Alvarez\add_edit_markers_v1.0\Add Edit Markers_v1.0\README.txt</t>
  </si>
  <si>
    <t>Align3D</t>
  </si>
  <si>
    <t>align-3d</t>
  </si>
  <si>
    <t>align3d_v.2.7.1</t>
  </si>
  <si>
    <t>Align3D.jsxbin</t>
  </si>
  <si>
    <t>P:\CC_NO\AE_ADD_ONS\OWNED\Sunrise Moon\align3d_v.2.7.1\README_Align3D_271.pdf</t>
  </si>
  <si>
    <t>Julian Herrera</t>
  </si>
  <si>
    <t>3D to 2D ScreenSpace</t>
  </si>
  <si>
    <t>3d-to-2d-screenspace</t>
  </si>
  <si>
    <t>3dto2dscreenspace0_2b</t>
  </si>
  <si>
    <t>0.2b</t>
  </si>
  <si>
    <t>3Dto2DScreenSpace0_2b.jsx</t>
  </si>
  <si>
    <t>Creative Impatience</t>
  </si>
  <si>
    <t>CI Move Anchor</t>
  </si>
  <si>
    <t>ci-move-anchor</t>
  </si>
  <si>
    <t>move_anchor</t>
  </si>
  <si>
    <t>CI Move Anchor.jsxbin</t>
  </si>
  <si>
    <t>P:\CC_NO\AE_ADD_ONS\OWNED\Creative Impatience\move_anchor\Move Anchor\how to install.txt</t>
  </si>
  <si>
    <t>Tyler Swanson</t>
  </si>
  <si>
    <t>Keyframe Velocity Changer</t>
  </si>
  <si>
    <t>keyframe-velocity-changer</t>
  </si>
  <si>
    <t>kvc_v1.1</t>
  </si>
  <si>
    <t>kvc.jsx</t>
  </si>
  <si>
    <t>P:\CC_NO\AE_ADD_ONS\OWNED\Tyler Swanson\kvc_v1.1\READ ME.pdf</t>
  </si>
  <si>
    <t>Ben Rollason</t>
  </si>
  <si>
    <t>Skydome</t>
  </si>
  <si>
    <t>skydome</t>
  </si>
  <si>
    <t>br_skydome_3d_v1.11</t>
  </si>
  <si>
    <t>1.25</t>
  </si>
  <si>
    <t>BR_Skydome_3D.jsxbin</t>
  </si>
  <si>
    <t>Two-Sided Layer</t>
  </si>
  <si>
    <t>two-sided-layer</t>
  </si>
  <si>
    <t>twosidedlayer_v1-1</t>
  </si>
  <si>
    <t>Two Sided Layer v1-1.jsx</t>
  </si>
  <si>
    <t>P:\CC_NO\AE_ADD_ONS\OWNED\Adam Katz\twosidedlayer_v1-1\Instructions.pdf</t>
  </si>
  <si>
    <t>STRUTTURA</t>
  </si>
  <si>
    <t>Ps Text Converter for After Effects</t>
  </si>
  <si>
    <t>ps-text-converter-for-after-effects</t>
  </si>
  <si>
    <t>pstextconverter_1.0</t>
  </si>
  <si>
    <t>2016.07-27</t>
  </si>
  <si>
    <t>PsTextConverter.jsx</t>
  </si>
  <si>
    <t>P:\CC_NO\AE_ADD_ONS\OWNED\STRUTTURA\pstextconverter_1.0\PsTextConverter_Readme.txt</t>
  </si>
  <si>
    <t>Arrange Project Items Into Folders</t>
  </si>
  <si>
    <t>arrange-project-items-into-folders</t>
  </si>
  <si>
    <t>arrangeprojectitemsintofolders_v1.0</t>
  </si>
  <si>
    <t>Arrange Project Items Into Folders.jsx</t>
  </si>
  <si>
    <t>Dillon</t>
  </si>
  <si>
    <t>Sprite-O-Matic</t>
  </si>
  <si>
    <t>sprite-o-matic</t>
  </si>
  <si>
    <t>Sprite-O-Matic.jsx</t>
  </si>
  <si>
    <t>P:\CC_NO\AE_ADD_ONS\OWNED\Dillon\sprite-o-matic\Sprite-O-Matic_v1.0\Instructions\Instructions.pdf</t>
  </si>
  <si>
    <t>Trim Comp to Contents</t>
  </si>
  <si>
    <t>trim-to-comp-contents</t>
  </si>
  <si>
    <t>zl_trimcomptocontents_v1.4.1</t>
  </si>
  <si>
    <t>zl_TrimCompToContents.jsxbin</t>
  </si>
  <si>
    <t>P:\CC_NO\AE_ADD_ONS\OWNED\Zack Lovatt\zl_trimcomptocontents_v1.4.1\readme.txt</t>
  </si>
  <si>
    <t>Recursive Scale Comp</t>
  </si>
  <si>
    <t>recursive-scale-comp</t>
  </si>
  <si>
    <t>recursivescalecomp_v1.08</t>
  </si>
  <si>
    <t>1.08</t>
  </si>
  <si>
    <t>recursiveScaleComp.jsx</t>
  </si>
  <si>
    <t>Smart Precomposer</t>
  </si>
  <si>
    <t>smart-precomposer</t>
  </si>
  <si>
    <t>br_smart_precomposer_v1.0</t>
  </si>
  <si>
    <t>BR_Smart_Precomposer.jsxbin</t>
  </si>
  <si>
    <t>Shortcut Key Reference</t>
  </si>
  <si>
    <t>shortcut-key-reference</t>
  </si>
  <si>
    <t>shortcut_key_reference_v2.3</t>
  </si>
  <si>
    <t>2.3</t>
  </si>
  <si>
    <t>Shortcut_Key_Reference_v2_3.jsxbin</t>
  </si>
  <si>
    <t>P:\CC_NO\AE_ADD_ONS\OWNED\David Torno\shortcut_key_reference_v2.3\READ ME FIRST.txt</t>
  </si>
  <si>
    <t>AEMap</t>
  </si>
  <si>
    <t>aemap</t>
  </si>
  <si>
    <t>aemap.0.7.2</t>
  </si>
  <si>
    <t>0.7.2</t>
  </si>
  <si>
    <t>AEMap.jsx, AEMap-Utilities.jsx</t>
  </si>
  <si>
    <t>P:\CC_NO\AE_ADD_ONS\OWNED\Fabian Moron Zirfas\aemap.0.7.2\release\0.7.2\DOCS\README.html</t>
  </si>
  <si>
    <t>(AEMap)</t>
  </si>
  <si>
    <t>Fit2Frame</t>
  </si>
  <si>
    <t>fit2frame</t>
  </si>
  <si>
    <t>fit2frame_set_v1.1</t>
  </si>
  <si>
    <t>Fit2Frame.jsx, Fit2Frame-BatchComps.jsx</t>
  </si>
  <si>
    <t>Throttle-n-Purge</t>
  </si>
  <si>
    <t>throttle-n-purge</t>
  </si>
  <si>
    <t>throttle-n-purge_v1.9</t>
  </si>
  <si>
    <t>1.9</t>
  </si>
  <si>
    <t>Throttle.jsx</t>
  </si>
  <si>
    <t>P:\CC_NO\AE_ADD_ONS\OWNED\Lloyd Alvarez\throttle-n-purge_v1.9\Throttle-n-Purge_v1.9\how to install.txt</t>
  </si>
  <si>
    <t>PhotoOrientationFixer</t>
  </si>
  <si>
    <t>photoorientationfixer</t>
  </si>
  <si>
    <t>photoorientationfixer_v1.0</t>
  </si>
  <si>
    <t>PhotoOrientationFixer.jsx</t>
  </si>
  <si>
    <t>Layer Handles</t>
  </si>
  <si>
    <t>layer-handles</t>
  </si>
  <si>
    <t>layerhandles_v1.5</t>
  </si>
  <si>
    <t>LayerHandles.jsx</t>
  </si>
  <si>
    <t>Batch Search-n-Replace Paths</t>
  </si>
  <si>
    <t>batch-search-n-replace-paths</t>
  </si>
  <si>
    <t>batch_search-n-replace_paths_v1.7</t>
  </si>
  <si>
    <t>Batch Search-n-Replace Paths.jsxbin</t>
  </si>
  <si>
    <t>Layer Chain</t>
  </si>
  <si>
    <t>layer-chain</t>
  </si>
  <si>
    <t>layerchain.jsx</t>
  </si>
  <si>
    <t>2008-03-01</t>
  </si>
  <si>
    <t>LayerChain.jsx</t>
  </si>
  <si>
    <t>ActivateDisabledExpressions</t>
  </si>
  <si>
    <t>activatedisabledexpressions</t>
  </si>
  <si>
    <t>activatedisabledexpressions_v1.3</t>
  </si>
  <si>
    <t>ActivateDisabledExpressions.jsxbin</t>
  </si>
  <si>
    <t>P:\CC_NO\AE_ADD_ONS\OWNED\Lloyd Alvarez\activatedisabledexpressions_v1.3\ActivateDisabledExpressions_v1.3\how to install.txt</t>
  </si>
  <si>
    <t>Render Frame at Markers</t>
  </si>
  <si>
    <t>render-frame-at-markers</t>
  </si>
  <si>
    <t>render_frame_at_markers_v1.92</t>
  </si>
  <si>
    <t>1.92</t>
  </si>
  <si>
    <t>Render Frame At Markers.jsx</t>
  </si>
  <si>
    <t>P:\CC_NO\AE_ADD_ONS\OWNED\Lloyd Alvarez\render_frame_at_markers_v1.92\Render Frame At Markers_v1.92\README.txt</t>
  </si>
  <si>
    <t>Zorro-The Layer Tagger</t>
  </si>
  <si>
    <t>zorro-the-layer-tagger</t>
  </si>
  <si>
    <t>zorro-the_layer_tagger_v1.6</t>
  </si>
  <si>
    <t>Zorro-The Layer Tagger.jsxbin</t>
  </si>
  <si>
    <t>P:\CC_NO\AE_ADD_ONS\OWNED\Lloyd Alvarez\zorro-the_layer_tagger_v1.6\Zorro-The Layer Tagger_v1.6\how to install.txt</t>
  </si>
  <si>
    <t>Trim to Layer Above and Trim to Layer Below</t>
  </si>
  <si>
    <t>trim-to-layer-above-and-trim-to-layer-below</t>
  </si>
  <si>
    <t>trimtolayer_set</t>
  </si>
  <si>
    <t>TrimToLayerAbove.jsx, TrimToLayerBelow.jsx</t>
  </si>
  <si>
    <t>Reveal in Finder</t>
  </si>
  <si>
    <t>reveal-in-finder</t>
  </si>
  <si>
    <t>reveal_in_finder_v1.0</t>
  </si>
  <si>
    <t>Reveal in Finder.jsxbin</t>
  </si>
  <si>
    <t>P:\CC_NO\AE_ADD_ONS\OWNED\Lloyd Alvarez\reveal_in_finder_v1.0\Reveal in Finder v1.0\README.txt</t>
  </si>
  <si>
    <t>RubikCube</t>
  </si>
  <si>
    <t>rubikcube</t>
  </si>
  <si>
    <t>rubikcube_2.5</t>
  </si>
  <si>
    <t>RubikCube.jsx</t>
  </si>
  <si>
    <t>animationPATTERNS</t>
  </si>
  <si>
    <t>animationpatterns</t>
  </si>
  <si>
    <t>animationpatterns_v1.25_1</t>
  </si>
  <si>
    <t>animationPATTERNS.jsx</t>
  </si>
  <si>
    <t>P:\CC_NO\AE_ADD_ONS\OWNED\Markus Bergelt\animationpatterns_v1.25_1\README.txt</t>
  </si>
  <si>
    <t>DuplicateLayers-n-UpdateExpressions</t>
  </si>
  <si>
    <t>duplicatelayers-n-updateexpressions</t>
  </si>
  <si>
    <t>duplicatelayers-n-updateexpressions_v1.5</t>
  </si>
  <si>
    <t>CC 2015.5</t>
  </si>
  <si>
    <t>DuplicateLayers-n-UpdateExpressions.jsx</t>
  </si>
  <si>
    <t>ft-Effect Instance</t>
  </si>
  <si>
    <t>ft-effect-instance</t>
  </si>
  <si>
    <t>ft-effect_instance_v1.6</t>
  </si>
  <si>
    <t>ft-Effect Instance.jsxbin</t>
  </si>
  <si>
    <t>P:\CC_NO\AE_ADD_ONS\OWNED\François Tarlier\ft-effect_instance_v1.6\ft-effect_instance_v1.6\How to install scripts.txt</t>
  </si>
  <si>
    <t>Project Cleaner</t>
  </si>
  <si>
    <t>project-cleaner</t>
  </si>
  <si>
    <t>projectcleaner_v1.2</t>
  </si>
  <si>
    <t>ProjectCleaner_v1.2.jsxbin</t>
  </si>
  <si>
    <t>P:\CC_NO\AE_ADD_ONS\OWNED\Michel Pensas\projectcleaner_v1.2\Instructions_Eng.pdf</t>
  </si>
  <si>
    <t>Blastframe</t>
  </si>
  <si>
    <t>MatchRate</t>
  </si>
  <si>
    <t>matchrate</t>
  </si>
  <si>
    <t>matchrate_v1.3</t>
  </si>
  <si>
    <t>MatchRate.jsx</t>
  </si>
  <si>
    <t>P:\CC_NO\AE_ADD_ONS\OWNED\Blastframe\matchrate_v1.3\Instructions.pdf</t>
  </si>
  <si>
    <t>Keysmith</t>
  </si>
  <si>
    <t>keysmith</t>
  </si>
  <si>
    <t>keysmith_v1.1.47</t>
  </si>
  <si>
    <t>Keysmith.jsxbin</t>
  </si>
  <si>
    <t>LightMan</t>
  </si>
  <si>
    <t>lightman</t>
  </si>
  <si>
    <t>lightman_v1.0</t>
  </si>
  <si>
    <t>LightMan_v1.0.jsxbin</t>
  </si>
  <si>
    <t>P:\CC_NO\AE_ADD_ONS\OWNED\Edgar Huanca\lightman_v1.0\README.txt</t>
  </si>
  <si>
    <t>EscuelaCine.com Scripts</t>
  </si>
  <si>
    <t>Construction - Make 3D Buildings in After Effects</t>
  </si>
  <si>
    <t>construction</t>
  </si>
  <si>
    <t>construction_v1.0</t>
  </si>
  <si>
    <t>Construction.jsxbin</t>
  </si>
  <si>
    <t>P:\CC_NO\AE_ADD_ONS\OWNED\EscuelaCine.com Scripts\construction_v1.0\Instructions.txt</t>
  </si>
  <si>
    <t>(Construction)</t>
  </si>
  <si>
    <t>Bake Parented Transform</t>
  </si>
  <si>
    <t>bake-parented-transform</t>
  </si>
  <si>
    <t>bakeparentedtransform_v1.06</t>
  </si>
  <si>
    <t>1.06</t>
  </si>
  <si>
    <t>bakeParentedTransform.jsx</t>
  </si>
  <si>
    <t>Locations</t>
  </si>
  <si>
    <t>locations</t>
  </si>
  <si>
    <t>locations.0.4.3</t>
  </si>
  <si>
    <t>0.4.3</t>
  </si>
  <si>
    <t>Locations.jsx</t>
  </si>
  <si>
    <t>P:\CC_NO\AE_ADD_ONS\OWNED\Fabian Moron Zirfas\locations.0.4.3\dist\docs\README.html</t>
  </si>
  <si>
    <t>LayerCurveShifter</t>
  </si>
  <si>
    <t>layercurveshifter</t>
  </si>
  <si>
    <t>layercurveshifter_v1.0</t>
  </si>
  <si>
    <t>LayerCurveShifter.jsx</t>
  </si>
  <si>
    <t>DeCasteljau Bezier Curve</t>
  </si>
  <si>
    <t>decasteljau-bezier-curve</t>
  </si>
  <si>
    <t>decasteljaubeziercurve_v1.1</t>
  </si>
  <si>
    <t>DeCasteljauBezierCurve.jsx</t>
  </si>
  <si>
    <t>P:\CC_NO\AE_ADD_ONS\OWNED\Michel Pensas\decasteljaubeziercurve_v1.1\DeCasteljauBezierCurve_v1.1\readme.txt</t>
  </si>
  <si>
    <t>Barbecue Dad Productions</t>
  </si>
  <si>
    <t>bq_Scale &amp; Rotate Motion Paths 2</t>
  </si>
  <si>
    <t>bq-scale-rotate-motion-paths</t>
  </si>
  <si>
    <t>bq_scalerotatemotionpaths_v2.0</t>
  </si>
  <si>
    <t>bq_ScaleRotateMotionPaths.jsxbin</t>
  </si>
  <si>
    <t>P:\CC_NO\AE_ADD_ONS\OWNED\Barbecue Dad Productions\bq_scalerotatemotionpaths_v2.0\bq_ScaleRotateMotionPaths How To Install.pdf</t>
  </si>
  <si>
    <t>SpellCheck</t>
  </si>
  <si>
    <t>spellcheck</t>
  </si>
  <si>
    <t>spellcheck_v2.3</t>
  </si>
  <si>
    <t>spellCheck.jsx</t>
  </si>
  <si>
    <t>P:\CC_NO\AE_ADD_ONS\OWNED\Michael Cardeiro\spellcheck_v2.3\spellCheck_v2.3\spellCheck readme.txt</t>
  </si>
  <si>
    <t>Trajectory</t>
  </si>
  <si>
    <t>trajectory</t>
  </si>
  <si>
    <t>trajectory_v2.51</t>
  </si>
  <si>
    <t>2.51</t>
  </si>
  <si>
    <t>trajectory.jsx</t>
  </si>
  <si>
    <t>MasksToLayers</t>
  </si>
  <si>
    <t>maskstolayers</t>
  </si>
  <si>
    <t>maskstolayers_3.0</t>
  </si>
  <si>
    <t>MasksToLayers.jsx</t>
  </si>
  <si>
    <t>Matthieu Wlazinski</t>
  </si>
  <si>
    <t>TextEvo</t>
  </si>
  <si>
    <t>textevo</t>
  </si>
  <si>
    <t>textevo_1</t>
  </si>
  <si>
    <t>TextEvo.jsxbin</t>
  </si>
  <si>
    <t>P:\CC_NO\AE_ADD_ONS\OWNED\Matthieu Wlazinski\textevo_1\textevo_v1.1\readme.txt</t>
  </si>
  <si>
    <t>Jeffrey Almasol</t>
  </si>
  <si>
    <t>rd: Render Layers</t>
  </si>
  <si>
    <t>rd-render-layers</t>
  </si>
  <si>
    <t>rd_renderlayers_v3.1</t>
  </si>
  <si>
    <t>rd_RenderLayers.jsx</t>
  </si>
  <si>
    <t>Load Project or Template at Startup</t>
  </si>
  <si>
    <t>load-project-or-template-at-startup</t>
  </si>
  <si>
    <t>loadproject_v2.1</t>
  </si>
  <si>
    <t>loadProject.jsx</t>
  </si>
  <si>
    <t>P:\CC_NO\AE_ADD_ONS\OWNED\Lloyd Alvarez\loadproject_v2.1\loadProject READ_ME.txt</t>
  </si>
  <si>
    <t>Sébastien Perier</t>
  </si>
  <si>
    <t>XML Gibson</t>
  </si>
  <si>
    <t>xml-gibson</t>
  </si>
  <si>
    <t>xmlgibson_v1.0</t>
  </si>
  <si>
    <t>XmlGibson_CS4.jsxbin</t>
  </si>
  <si>
    <t>Victoria Nece</t>
  </si>
  <si>
    <t>Layer Selector Toolbar</t>
  </si>
  <si>
    <t>layer-selector-toolbar</t>
  </si>
  <si>
    <t>layer_selector_toolbar_v.1.7</t>
  </si>
  <si>
    <t>Layer Selector Toolbar.jsxbin</t>
  </si>
  <si>
    <t>P:\CC_NO\AE_ADD_ONS\OWNED\Victoria Nece\layer_selector_toolbar_v.1.7\Layer Selector Toolbar v1.7 User Guide.pdf</t>
  </si>
  <si>
    <t>Export to Bytes</t>
  </si>
  <si>
    <t>export-to-bytes</t>
  </si>
  <si>
    <t>export_to_bytes_v2.0</t>
  </si>
  <si>
    <t>Export to Bytes v2.jsxbin</t>
  </si>
  <si>
    <t>P:\CC_NO\AE_ADD_ONS\OWNED\David Torno\export_to_bytes_v2.0\Export to bytes v2\Description.pdf</t>
  </si>
  <si>
    <t>TimeSpan</t>
  </si>
  <si>
    <t>timespan</t>
  </si>
  <si>
    <t>dt_timespan_v1</t>
  </si>
  <si>
    <t>TimeSpan_v1.jsxbin</t>
  </si>
  <si>
    <t>P:\CC_NO\AE_ADD_ONS\OWNED\David Torno\dt_timespan_v1\User Manual\TimeSpan_v1_UserManual.pdf</t>
  </si>
  <si>
    <t>HeadsNTails</t>
  </si>
  <si>
    <t>headsntails</t>
  </si>
  <si>
    <t>headsntailsv1</t>
  </si>
  <si>
    <t>HeadsNTails_v.1.jsxbin</t>
  </si>
  <si>
    <t>P:\CC_NO\AE_ADD_ONS\OWNED\David Torno\headsntailsv1\HeadsNTailsv1\UserManual\HeadsNTailsv1_UserManual.pdf</t>
  </si>
  <si>
    <t>Gridder</t>
  </si>
  <si>
    <t>gridder_1.59.5_1</t>
  </si>
  <si>
    <t>?</t>
  </si>
  <si>
    <t>1.59.5_1</t>
  </si>
  <si>
    <t>Gridder_1.59.5.jsx</t>
  </si>
  <si>
    <t>P:\CC_NO\AE_ADD_ONS\OWNED\Nik Ska\gridder_1.59.5_1\Installation.txt</t>
  </si>
  <si>
    <t>ASCII Generator</t>
  </si>
  <si>
    <t>ascii-generator</t>
  </si>
  <si>
    <t>asciigenerator_1.3</t>
  </si>
  <si>
    <t>AsciiGenerator_1.3.jsx</t>
  </si>
  <si>
    <t>P:\CC_NO\AE_ADD_ONS\OWNED\Motion Boutique\asciigenerator_1.3\Installation.pdf</t>
  </si>
  <si>
    <t>SplitImage</t>
  </si>
  <si>
    <t>splitimage</t>
  </si>
  <si>
    <t>splitimage_v2.2</t>
  </si>
  <si>
    <t>SplitImage.jsx</t>
  </si>
  <si>
    <t>SimplifyMasks</t>
  </si>
  <si>
    <t>simplifymasks</t>
  </si>
  <si>
    <t>simplifymasks_1.5</t>
  </si>
  <si>
    <t>SimplifyMasks.jsx</t>
  </si>
  <si>
    <t>AlignLayers</t>
  </si>
  <si>
    <t>alignlayers</t>
  </si>
  <si>
    <t>alignlayers_2.5</t>
  </si>
  <si>
    <t>AlignLayers.jsx</t>
  </si>
  <si>
    <t>AudioAmpToVideoSpeed</t>
  </si>
  <si>
    <t>audioamptovideospeed</t>
  </si>
  <si>
    <t>audioamptovideospeed_2.5</t>
  </si>
  <si>
    <t>AudioAmpToVideoSpeed.jsx</t>
  </si>
  <si>
    <t>Sortie</t>
  </si>
  <si>
    <t>sortie</t>
  </si>
  <si>
    <t>sortie_v1.2.20</t>
  </si>
  <si>
    <t>Sortie.jsxbin</t>
  </si>
  <si>
    <t>Array</t>
  </si>
  <si>
    <t>array</t>
  </si>
  <si>
    <t>array_v1.53</t>
  </si>
  <si>
    <t>Array v1.53.jsxbin</t>
  </si>
  <si>
    <t>P:\CC_NO\AE_ADD_ONS\OWNED\Zhiqiang Li\array_v1.53\Array v1.53\how to install.txt</t>
  </si>
  <si>
    <t>Connect Layers</t>
  </si>
  <si>
    <t>connect-layers</t>
  </si>
  <si>
    <t>connectlayers_1.1</t>
  </si>
  <si>
    <t>ConnectLayers_1.1.jsx</t>
  </si>
  <si>
    <t>P:\CC_NO\AE_ADD_ONS\OWNED\Motion Boutique\connectlayers_1.1\Installation.pdf</t>
  </si>
  <si>
    <t>Shape Repeater Baker</t>
  </si>
  <si>
    <t>shape-repeater-baker</t>
  </si>
  <si>
    <t>shaperepeaterbaker_v1.0_1</t>
  </si>
  <si>
    <t>ShapeRepeaterBaker.jsx</t>
  </si>
  <si>
    <t>P:\CC_NO\AE_ADD_ONS\OWNED\Nik Ska\shaperepeaterbaker_v1.0_1\shaperepeaterbaker_v1.0\Installation.txt</t>
  </si>
  <si>
    <t>malty: Closer</t>
  </si>
  <si>
    <t>malty-closer</t>
  </si>
  <si>
    <t>malty_closer_1.0</t>
  </si>
  <si>
    <t>malty_Closer.jsxbin</t>
  </si>
  <si>
    <t>P:\CC_NO\AE_ADD_ONS\OWNED\Maltaannon\malty_closer_1.0\readme.txt</t>
  </si>
  <si>
    <t>Layers2Grid</t>
  </si>
  <si>
    <t>layers2grid</t>
  </si>
  <si>
    <t>layers2grid_v1.3</t>
  </si>
  <si>
    <t>Layers2Grid.jsx</t>
  </si>
  <si>
    <t>3D Layer Distributor</t>
  </si>
  <si>
    <t>3d-layer-distributor</t>
  </si>
  <si>
    <t>3d_layer_distributor</t>
  </si>
  <si>
    <t>3D_layer_distributor.jsx</t>
  </si>
  <si>
    <t>DecomposeText</t>
  </si>
  <si>
    <t>decomposetext</t>
  </si>
  <si>
    <t>decomposetext_v3.0_1</t>
  </si>
  <si>
    <t>DecomposeText.jsx</t>
  </si>
  <si>
    <t>P:\CC_NO\AE_ADD_ONS\OWNED\Charles Bordenave\decomposetext_v3.0_1\DecomposeText_v3.0\README.txt</t>
  </si>
  <si>
    <t>Paravent</t>
  </si>
  <si>
    <t>paravent</t>
  </si>
  <si>
    <t>paravent_1.5</t>
  </si>
  <si>
    <t>Paravent_1.5.jsx</t>
  </si>
  <si>
    <t>3D Splitter</t>
  </si>
  <si>
    <t>3d-splitter</t>
  </si>
  <si>
    <t>3d_splitter_v1.0.2</t>
  </si>
  <si>
    <t>3D Splitter.jsx</t>
  </si>
  <si>
    <t>P:\CC_NO\AE_ADD_ONS\OWNED\Jacob Danell\3d_splitter_v1.0.2\README.txt</t>
  </si>
  <si>
    <t>Eduardo Iglesias</t>
  </si>
  <si>
    <t>exportForClient</t>
  </si>
  <si>
    <t>exportforclient</t>
  </si>
  <si>
    <t>exportforclient_v1.01</t>
  </si>
  <si>
    <t>1.01</t>
  </si>
  <si>
    <t>exportForClient v1.01.jsx</t>
  </si>
  <si>
    <t>P:\CC_NO\AE_ADD_ONS\OWNED\Eduardo Iglesias\exportforclient_v1.01\Read me.txt</t>
  </si>
  <si>
    <t>3D Widgets</t>
  </si>
  <si>
    <t>3d-widgets</t>
  </si>
  <si>
    <t>br_3d_widgets_v1.01</t>
  </si>
  <si>
    <t>BR_3D_Widgets_V1.01.jsx, BR_Widget_V1.02.jsx, BR_Horizon_V1.05.jsx, BR_Grid_V1.04.jsx</t>
  </si>
  <si>
    <t>llcheesell Scripts</t>
  </si>
  <si>
    <t>LCDeffect</t>
  </si>
  <si>
    <t>lcdeffect</t>
  </si>
  <si>
    <t>lcdeffect_v1.1</t>
  </si>
  <si>
    <t>LCDeffect.jsx</t>
  </si>
  <si>
    <t>LCDeffect_v1.1</t>
  </si>
  <si>
    <t>Chameleon - Adobe Kuler Color Theme Browser</t>
  </si>
  <si>
    <t>chameleon</t>
  </si>
  <si>
    <t>chameleon_v2_1</t>
  </si>
  <si>
    <t>Chameleon.jsxbin</t>
  </si>
  <si>
    <t>P:\CC_NO\AE_ADD_ONS\OWNED\mamoworld\chameleon_v2_1\how to install.txt</t>
  </si>
  <si>
    <t>NLAvail</t>
  </si>
  <si>
    <t>The LoopMaker</t>
  </si>
  <si>
    <t>the-loopmaker</t>
  </si>
  <si>
    <t>the_loopmaker_v1.7</t>
  </si>
  <si>
    <t>The LoopMaker.jsxbin</t>
  </si>
  <si>
    <t>P:\CC_NO\AE_ADD_ONS\OWNED\Lloyd Alvarez\the_loopmaker_v1.7\The LoopMaker_v1.7\README.txt</t>
  </si>
  <si>
    <t>AutoOrientCamera</t>
  </si>
  <si>
    <t>autoorientcamera</t>
  </si>
  <si>
    <t>autoorientcamera_2.5</t>
  </si>
  <si>
    <t>AutoOrientCamera.jsx</t>
  </si>
  <si>
    <t>Camera Instancer</t>
  </si>
  <si>
    <t>camera-instancer</t>
  </si>
  <si>
    <t>camerainstancer_v1.0</t>
  </si>
  <si>
    <t>cameraInstancer.jsxbin</t>
  </si>
  <si>
    <t>3D Text Creator</t>
  </si>
  <si>
    <t>3d-text-creator</t>
  </si>
  <si>
    <t>3d_text_creator</t>
  </si>
  <si>
    <t>3D_text_creator_from_file.jsx, 3D_text_creator.jsx</t>
  </si>
  <si>
    <t>Tracker2Mask</t>
  </si>
  <si>
    <t>tracker2mask</t>
  </si>
  <si>
    <t>tracker2mask_v3_2</t>
  </si>
  <si>
    <t>Tracker2Mask.jsxbin</t>
  </si>
  <si>
    <t>P:\CC_NO\AE_ADD_ONS\OWNED\mamoworld\tracker2mask_v3_2\how to install.txt</t>
  </si>
  <si>
    <t>Rift</t>
  </si>
  <si>
    <t>rift</t>
  </si>
  <si>
    <t>rift_v1.4.2</t>
  </si>
  <si>
    <t>1.4</t>
  </si>
  <si>
    <t>Rift.jsxbin</t>
  </si>
  <si>
    <t>pt_ssakaraokeanimator_v2.3</t>
  </si>
  <si>
    <t>CC ?</t>
  </si>
  <si>
    <t>pt_SSAKaraokeAnimator.jsxbin</t>
  </si>
  <si>
    <t>P:\CC_NO\AE_ADD_ONS\OWNED\Paul Tuersley\pt_ssakaraokeanimator_v2.3\pt_SSAKaraokeAnimator_v2.3\Installation &amp; Help Docs\Creating Presets Guide.pdf</t>
  </si>
  <si>
    <t>pt_importsubtitles_v1.2</t>
  </si>
  <si>
    <t>pt_ImportSubtitles.jsxbin</t>
  </si>
  <si>
    <t>P:\CC_NO\AE_ADD_ONS\OWNED\Paul Tuersley\pt_importsubtitles_v1.2\pt_ImportSubtitles_v1.2\README.txt</t>
  </si>
  <si>
    <t>Primitives</t>
  </si>
  <si>
    <t>primitives</t>
  </si>
  <si>
    <t>primitives-1.0.1</t>
  </si>
  <si>
    <t>primitives.jsx</t>
  </si>
  <si>
    <t>P:\CC_NO\AE_ADD_ONS\OWNED\Remco Janssen\primitives-1.0.1\primitives-1.0.1\README.pdf</t>
  </si>
  <si>
    <t>icons</t>
  </si>
  <si>
    <t>Shapes and Masks</t>
  </si>
  <si>
    <t>shapes-and-masks</t>
  </si>
  <si>
    <t>shapesandmasks_v1.0</t>
  </si>
  <si>
    <t>ShapesAndMasks.jsxbin</t>
  </si>
  <si>
    <t>P:\CC_NO\AE_ADD_ONS\OWNED\Michel Pensas\shapesandmasks_v1.0\README.txt</t>
  </si>
  <si>
    <t>pt_ContactSheet</t>
  </si>
  <si>
    <t>pt_contactsheet</t>
  </si>
  <si>
    <t>pt_contactsheet_v1.1</t>
  </si>
  <si>
    <t>pt_ContactSheet.jsx</t>
  </si>
  <si>
    <t>P:\CC_NO\AE_ADD_ONS\OWNED\Paul Tuersley\pt_contactsheet_v1.1\README.txt</t>
  </si>
  <si>
    <t>Sebastian Moreno</t>
  </si>
  <si>
    <t>CursorKit</t>
  </si>
  <si>
    <t>cursorkit</t>
  </si>
  <si>
    <t>cursorkit_v0.9_3</t>
  </si>
  <si>
    <t>0.9</t>
  </si>
  <si>
    <t>CursorKit_Beta.jsx</t>
  </si>
  <si>
    <t>P:\CC_NO\AE_ADD_ONS\OWNED\Sebastian Moreno\cursorkit_v0.9_3\CursorKit_v0.9\CursorKit BETA.pdf</t>
  </si>
  <si>
    <t>Universal Shortcut Fixer</t>
  </si>
  <si>
    <t>universal-shortcut-fixer</t>
  </si>
  <si>
    <t>universal_shortcut_fixer_1.3</t>
  </si>
  <si>
    <t>Universal Shortcut Fixer.jsxbin</t>
  </si>
  <si>
    <t>P:\CC_NO\AE_ADD_ONS\OWNED\Jacob Danell\universal_shortcut_fixer_1.3\README.txt</t>
  </si>
  <si>
    <t>Create Pivotal Null</t>
  </si>
  <si>
    <t>create-pivotal-null</t>
  </si>
  <si>
    <t>zl_createpivotalnull_v1.1</t>
  </si>
  <si>
    <t>zl_CreatePivotalNull.jsx</t>
  </si>
  <si>
    <t>P:\CC_NO\AE_ADD_ONS\OWNED\Zack Lovatt\zl_createpivotalnull_v1.1\zl_CreatePivotalNull__Readme.txt</t>
  </si>
  <si>
    <t>Skin Retouch</t>
  </si>
  <si>
    <t>skin-retouch</t>
  </si>
  <si>
    <t>skinretouch-1-0-0</t>
  </si>
  <si>
    <t>SkinRetouch.jsxbin</t>
  </si>
  <si>
    <t>P:\CC_NO\AE_ADD_ONS\OWNED\mamoworld\skinretouch-1-0-0\how to install.txt</t>
  </si>
  <si>
    <t>Layer Random Shifter</t>
  </si>
  <si>
    <t>layer-random-shifter</t>
  </si>
  <si>
    <t>layerrandomshifter_set_v2.1\LayerRandomShifter_Set\LayerRandomShifter_v2.1-CS3_and_above.jsx</t>
  </si>
  <si>
    <t>LayerRandomShifter.jsx</t>
  </si>
  <si>
    <t>Path Duplicator</t>
  </si>
  <si>
    <t>path-duplicator</t>
  </si>
  <si>
    <t>path_duplicator_v1.5_1</t>
  </si>
  <si>
    <t>Path Duplicator v1.5.jsxbin</t>
  </si>
  <si>
    <t>P:\CC_NO\AE_ADD_ONS\OWNED\Zhiqiang Li\path_duplicator_v1.5_1\Path Duplicator v1.5\how to install.txt</t>
  </si>
  <si>
    <t>Calvin Swaim</t>
  </si>
  <si>
    <t>Time Offset Animation</t>
  </si>
  <si>
    <t>time-offset-animation</t>
  </si>
  <si>
    <t>cal_timeoffsetanimation_v1.0_1</t>
  </si>
  <si>
    <t>cal_TimeOffsetAnimation.jsxbin</t>
  </si>
  <si>
    <t>P:\CC_NO\AE_ADD_ONS\OWNED\Calvin Swaim\cal_timeoffsetanimation_v1.0_1\cal_TimeOffsetAnimationReadMe.rtf</t>
  </si>
  <si>
    <t>RepositionAnchorPoint</t>
  </si>
  <si>
    <t>repositionanchorpoint</t>
  </si>
  <si>
    <t>repositionanchorpoint_3.9</t>
  </si>
  <si>
    <t>3.9</t>
  </si>
  <si>
    <t>RepositionAnchorPoint.jsx</t>
  </si>
  <si>
    <t>P:\CC_NO\AE_ADD_ONS\OWNED\Charles Bordenave\repositionanchorpoint_3.9\README.txt</t>
  </si>
  <si>
    <t>ft-MarkerExporter</t>
  </si>
  <si>
    <t>ft-markerexporter</t>
  </si>
  <si>
    <t>ft-markerexporter_v1.0</t>
  </si>
  <si>
    <t>ft-MarkerExporter.jsxbin</t>
  </si>
  <si>
    <t>P:\CC_NO\AE_ADD_ONS\OWNED\François Tarlier\ft-markerexporter_v1.0\ft-markerexporter_v1.0\How to install scripts.txt</t>
  </si>
  <si>
    <t>pt_CropPrecomps</t>
  </si>
  <si>
    <t>pt_cropprecomps</t>
  </si>
  <si>
    <t>pt_cropprecomps_v2.2</t>
  </si>
  <si>
    <t>pt_CropPrecomps.jsx</t>
  </si>
  <si>
    <t>P:\CC_NO\AE_ADD_ONS\OWNED\Paul Tuersley\pt_cropprecomps_v2.2\README.txt</t>
  </si>
  <si>
    <t>Move in Time</t>
  </si>
  <si>
    <t>move-in-time</t>
  </si>
  <si>
    <t>moveintime-v1.0</t>
  </si>
  <si>
    <t>Move in Time.jsx</t>
  </si>
  <si>
    <t>P:\CC_NO\AE_ADD_ONS\OWNED\Lars Jandel\moveintime-v1.0\readme.txt</t>
  </si>
  <si>
    <t>Sander van Dijk &amp; Remco Janssen</t>
  </si>
  <si>
    <t>Ouroboros 2</t>
  </si>
  <si>
    <t>ouroboros-2</t>
  </si>
  <si>
    <t>ouroboros_2.0.2</t>
  </si>
  <si>
    <t>Ouroboros.jsxbin</t>
  </si>
  <si>
    <t>P:\CC_NO\AE_ADD_ONS\OWNED\Sander van Dijk &amp; Remco Janssen\ouroboros_2.0.2\Ouroboros README.pdf</t>
  </si>
  <si>
    <t>Face Tracker to Nulls</t>
  </si>
  <si>
    <t>face-tracker-to-nulls</t>
  </si>
  <si>
    <t>face_tracker_to_nulls_v1.0.1</t>
  </si>
  <si>
    <t>FaceTracker To Nulls.jsx</t>
  </si>
  <si>
    <t>P:\CC_NO\AE_ADD_ONS\OWNED\Jacob Danell\face_tracker_to_nulls_v1.0.1\README.txt</t>
  </si>
  <si>
    <t>Circle Align</t>
  </si>
  <si>
    <t>circle-align</t>
  </si>
  <si>
    <t>circle_align_100</t>
  </si>
  <si>
    <t>Circle Align.jsxbin</t>
  </si>
  <si>
    <t>P:\CC_NO\AE_ADD_ONS\OWNED\Sunrise Moon\circle_align_100\Circle Align.pdf</t>
  </si>
  <si>
    <t>Layer Repeater</t>
  </si>
  <si>
    <t>layer-repeater</t>
  </si>
  <si>
    <t>layerrepeater_v2-4</t>
  </si>
  <si>
    <t>Layer Repeater v2-4.jsxbin</t>
  </si>
  <si>
    <t>P:\CC_NO\AE_ADD_ONS\OWNED\Adam Katz\layerrepeater_v2-4\ControlDescriptions&amp;Instructions&amp;ReadMe.pdf</t>
  </si>
  <si>
    <t>layer_repeater_effects</t>
  </si>
  <si>
    <t>Neat Freak</t>
  </si>
  <si>
    <t>neat-freak</t>
  </si>
  <si>
    <t>neat_freak_v1.0</t>
  </si>
  <si>
    <t>Neat Freak.jsx</t>
  </si>
  <si>
    <t>P:\CC_NO\AE_ADD_ONS\OWNED\rendertom\neat_freak_v1.0\Neat Freak v1.0\Neat Freak.pdf</t>
  </si>
  <si>
    <t>Matthias Guntrum</t>
  </si>
  <si>
    <t>Sheetah - Spritesheet Tools</t>
  </si>
  <si>
    <t>sheetah-spritesheet-tools</t>
  </si>
  <si>
    <t>sheetah_v2.4.2</t>
  </si>
  <si>
    <t>2.4.2</t>
  </si>
  <si>
    <t>Sheetah.jsx</t>
  </si>
  <si>
    <t>SheetahResources</t>
  </si>
  <si>
    <t>Advanced Composition Grids</t>
  </si>
  <si>
    <t>advanced-composition-grids</t>
  </si>
  <si>
    <t>advancedcompgrid_1.0.5</t>
  </si>
  <si>
    <t>1.05</t>
  </si>
  <si>
    <t>AdvancedCompGrids.jsx</t>
  </si>
  <si>
    <t>P:\CC_NO\AE_ADD_ONS\OWNED\Nik Ska\advancedcompgrid_1.0.5\Installation.txt</t>
  </si>
  <si>
    <t>bq_Project Panel Navigator</t>
  </si>
  <si>
    <t>bq_project-panel-navigator</t>
  </si>
  <si>
    <t>bq_projectpanelnavigator_v1.5</t>
  </si>
  <si>
    <t>bq_ProjectPanelNavigator.jsxbin</t>
  </si>
  <si>
    <t>P:\CC_NO\AE_ADD_ONS\OWNED\Barbecue Dad Productions\bq_projectpanelnavigator_v1.5\bq_ProjectPanelNavigator User Guide.pdf</t>
  </si>
  <si>
    <t>Moses Journey</t>
  </si>
  <si>
    <t>Control Maker</t>
  </si>
  <si>
    <t>control-maker</t>
  </si>
  <si>
    <t>controlmaker_1_4</t>
  </si>
  <si>
    <t>ControlMaker.jsx</t>
  </si>
  <si>
    <t>P:\CC_NO\AE_ADD_ONS\OWNED\Moses Journey\controlmaker_1_4\readme.txt</t>
  </si>
  <si>
    <t>ctrlShapes</t>
  </si>
  <si>
    <t>Animatika software</t>
  </si>
  <si>
    <t>TurboLayers</t>
  </si>
  <si>
    <t>turbolayers</t>
  </si>
  <si>
    <t>turbolayers_v1.3a</t>
  </si>
  <si>
    <t>TurboLayers.jsxbin</t>
  </si>
  <si>
    <t>P:\CC_NO\AE_ADD_ONS\OWNED\Animatika software\turbolayers_v1.3a\README.txt</t>
  </si>
  <si>
    <t>Layer Library</t>
  </si>
  <si>
    <t>layer-library</t>
  </si>
  <si>
    <t>layer_library_v1.03</t>
  </si>
  <si>
    <t>Layer Library.jsxbin</t>
  </si>
  <si>
    <t>P:\CC_NO\AE_ADD_ONS\OWNED\Kevin Schires\layer_library_v1.03\Layer Library.pdf</t>
  </si>
  <si>
    <t>TextBorder</t>
  </si>
  <si>
    <t>textborder</t>
  </si>
  <si>
    <t>textborder_v1.0</t>
  </si>
  <si>
    <t>TextBorder_v1.0.aex</t>
  </si>
  <si>
    <t>P:\CC_NO\AE_ADD_ONS\OWNED\Plugin Everything\textborder_v1.0\TextBorder_v1.0\readme.pdf</t>
  </si>
  <si>
    <t>YY_HexTex</t>
  </si>
  <si>
    <t>yy_hextex</t>
  </si>
  <si>
    <t>yy_hextex_1.2</t>
  </si>
  <si>
    <t>YY_HexTex.aex</t>
  </si>
  <si>
    <t>Power Hyperboloid</t>
  </si>
  <si>
    <t>power-hyperboloid</t>
  </si>
  <si>
    <t>powerhyperboloid_v100</t>
  </si>
  <si>
    <t>PowerHyperboloid.aex</t>
  </si>
  <si>
    <t>P:\CC_NO\AE_ADD_ONS\OWNED\CROSSPHERE\powerhyperboloid_v100\PowerHyperboloid_Manual.pdf</t>
  </si>
  <si>
    <t>YY_ShockRing</t>
  </si>
  <si>
    <t>yy_shockring</t>
  </si>
  <si>
    <t>yy_shockring_v2.0</t>
  </si>
  <si>
    <t>YY_ShockRing.aex</t>
  </si>
  <si>
    <t>YY_Ramp+</t>
  </si>
  <si>
    <t>yy_rampplus</t>
  </si>
  <si>
    <t>yy_ramp__2.7</t>
  </si>
  <si>
    <t>2.7</t>
  </si>
  <si>
    <t>YY_Ramp+.aex</t>
  </si>
  <si>
    <t>YY_MagicKey</t>
  </si>
  <si>
    <t>yy_magickey</t>
  </si>
  <si>
    <t>yy_magickey_1.1</t>
  </si>
  <si>
    <t>YY_MagicKey.aex</t>
  </si>
  <si>
    <t>EFX</t>
  </si>
  <si>
    <t>EFX Keying-Alpha Free</t>
  </si>
  <si>
    <t>efx-keying-alpha-free</t>
  </si>
  <si>
    <t>efx_keying-alpha_free_v.1.5.3.2</t>
  </si>
  <si>
    <t>1.5.3.2</t>
  </si>
  <si>
    <t>EFXAlphaSelect64.aex, EFXDespill64.aex, EFXLumaSelect64.aex</t>
  </si>
  <si>
    <t>P:\CC_NO\AE_ADD_ONS\OWNED\EFX\efx_keying-alpha_free_v.1.5.3.2\EFX Keying-Alpha Free v.1.5.3.2\EFX Keying Alpha Free Manual.pdf</t>
  </si>
  <si>
    <t>EFX Render Elements Free</t>
  </si>
  <si>
    <t>efx-render-elements-free</t>
  </si>
  <si>
    <t>efx_render_elements_free_v.1.4.3</t>
  </si>
  <si>
    <t>1.4.3</t>
  </si>
  <si>
    <t>EFXAlphaStreaks64.aex, EFXIDSelect64.aex</t>
  </si>
  <si>
    <t>P:\CC_NO\AE_ADD_ONS\OWNED\EFX\efx_render_elements_free_v.1.4.3\EFX Render Elements Free v.1.4.3\EFX RE free manual.pdf</t>
  </si>
  <si>
    <t>Un-PreCompose</t>
  </si>
  <si>
    <t>un-precompose</t>
  </si>
  <si>
    <t>un-precompose_1.04</t>
  </si>
  <si>
    <t>Un_Precompose.aex</t>
  </si>
  <si>
    <t>P:\CC_NO\AE_ADD_ONS\OWNED\Batchframe Software\un-precompose_1.04\un-precompose_1.04\ReadMe_1.04.pdf</t>
  </si>
  <si>
    <t>ft-Filmic Contrast Lite</t>
  </si>
  <si>
    <t>ft-filmic-contrast-lite</t>
  </si>
  <si>
    <t>ft-filmiccontrastlite_5.1_1</t>
  </si>
  <si>
    <t>5.1</t>
  </si>
  <si>
    <t>ftFilmicContrast64.aex</t>
  </si>
  <si>
    <t>ft-Vignetting Lite</t>
  </si>
  <si>
    <t>ft-vignetting-lite</t>
  </si>
  <si>
    <t>ftvignettinglite_2.0</t>
  </si>
  <si>
    <t>ftVignetting64.aex</t>
  </si>
  <si>
    <t>P:\CC_NO\AE_ADD_ONS\OWNED\François Tarlier\ftvignettinglite_2.0\ftvignettinglite_2.0\How to install plugins.txt</t>
  </si>
  <si>
    <t>Animation Stopwatch</t>
  </si>
  <si>
    <t>animation-stopwatch</t>
  </si>
  <si>
    <t>animation_stopwatch_1_1_1</t>
  </si>
  <si>
    <t>AnimationStopwatch_v1_1.jsx</t>
  </si>
  <si>
    <t>P:\CC_NO\AE_ADD_ONS\OWNED\Julian Herrera\animation_stopwatch_1_1_1\README_animationStopwatch.txt</t>
  </si>
  <si>
    <t>updates.txt</t>
  </si>
  <si>
    <t>Auto Crop</t>
  </si>
  <si>
    <t>autocrop2015.3</t>
  </si>
  <si>
    <t>2.71</t>
  </si>
  <si>
    <t>AutoCrop_2015.3.jsxbin</t>
  </si>
  <si>
    <t>P:\CC_NO\AE_ADD_ONS\OWNED\Batchframe Software\autocrop2015.3\ReadMe_AutoCrop.pdf</t>
  </si>
  <si>
    <t>BatchProcessor</t>
  </si>
  <si>
    <t>batchprocessor</t>
  </si>
  <si>
    <t>batchprocessor_2.6</t>
  </si>
  <si>
    <t>BatchProcessor.jsx</t>
  </si>
  <si>
    <t>P:\CC_NO\AE_ADD_ONS\OWNED\Charles Bordenave\batchprocessor_2.6\README.txt</t>
  </si>
  <si>
    <t>Brennan Chapman</t>
  </si>
  <si>
    <t>True Comp Duplicator</t>
  </si>
  <si>
    <t>true-comp-duplicator</t>
  </si>
  <si>
    <t>true_comp_duplicator_v3.9.11</t>
  </si>
  <si>
    <t>3.9.11</t>
  </si>
  <si>
    <t>True Comp Duplicator.jsx</t>
  </si>
  <si>
    <t>P:\CC_NO\AE_ADD_ONS\OWNED\Brennan Chapman\true_comp_duplicator_v3.9.11\README.txt</t>
  </si>
  <si>
    <t>BGRA Entertainment</t>
  </si>
  <si>
    <t>High Pass for AE</t>
  </si>
  <si>
    <t>highpass-for-ae</t>
  </si>
  <si>
    <t>highpassforae_v1.0</t>
  </si>
  <si>
    <t>HighpassForAE.aex</t>
  </si>
  <si>
    <t>P:\CC_NO\AE_ADD_ONS\OWNED\BGRA Entertainment\highpassforae_v1.0\readme.txt</t>
  </si>
  <si>
    <t>SequenceLayers</t>
  </si>
  <si>
    <t>sequencelayers</t>
  </si>
  <si>
    <t>sequencelayers_v2.6</t>
  </si>
  <si>
    <t>SequenceLayers.jsx</t>
  </si>
  <si>
    <t>P:\CC_NO\AE_ADD_ONS\OWNED\Charles Bordenave\sequencelayers_v2.6\README.txt</t>
  </si>
  <si>
    <t>Force Auto-Save</t>
  </si>
  <si>
    <t>force-auto-save</t>
  </si>
  <si>
    <t>force_auto-save_1.1</t>
  </si>
  <si>
    <t>Force Auto-save 1.1.jsx</t>
  </si>
  <si>
    <t>P:\CC_NO\AE_ADD_ONS\OWNED\Jacob Danell\force_auto-save_1.1\README.txt</t>
  </si>
  <si>
    <t xml:space="preserve">CC 2018 </t>
  </si>
  <si>
    <t>Chris Zwar</t>
  </si>
  <si>
    <t>Masks to cropped layers</t>
  </si>
  <si>
    <t>masks-to-cropped-layers</t>
  </si>
  <si>
    <t>cz_maskstocroppedlayers_v01</t>
  </si>
  <si>
    <t>cz_MasksToCroppedLayers.jsxbin</t>
  </si>
  <si>
    <t>P:\CC_NO\AE_ADD_ONS\OWNED\Chris Zwar\cz_maskstocroppedlayers_v01\UserGuide_MasksToCroppedLayers.pdf</t>
  </si>
  <si>
    <t>Rebane</t>
  </si>
  <si>
    <t>Boxcam</t>
  </si>
  <si>
    <t>boxcam</t>
  </si>
  <si>
    <t>boxcam_v1.2</t>
  </si>
  <si>
    <t>Boxcam.jsxbin</t>
  </si>
  <si>
    <t>P:\CC_NO\AE_ADD_ONS\OWNED\Rebane\boxcam_v1.2\Boxcam - README.pdf</t>
  </si>
  <si>
    <t>Boxcam2</t>
  </si>
  <si>
    <t>boxcam_2.4</t>
  </si>
  <si>
    <t>REBC2*LUC*TRUDEL*344423285281047SUL1</t>
  </si>
  <si>
    <t>P:\CC_NO\AE_ADD_ONS\OWNED\Rebane\boxcam_2.4\README.pdf</t>
  </si>
  <si>
    <t>qp Nuclear LUT</t>
  </si>
  <si>
    <t>qp-nuclear-lut</t>
  </si>
  <si>
    <t>FX gradient</t>
  </si>
  <si>
    <t>fx-gradient</t>
  </si>
  <si>
    <t>fxgradient_v1.0</t>
  </si>
  <si>
    <t>FXgradient.jsxbin</t>
  </si>
  <si>
    <t>P:\CC_NO\AE_ADD_ONS\OWNED\Fremox\fxgradient_v1.0\Installation.txt</t>
  </si>
  <si>
    <t>Doug Haus</t>
  </si>
  <si>
    <t>Keep 'Em Separated</t>
  </si>
  <si>
    <t>keep-em-separated</t>
  </si>
  <si>
    <t>Jordan Steele</t>
  </si>
  <si>
    <t>Find &amp; Replace Keyframes</t>
  </si>
  <si>
    <t>find-and-replace-keyframes</t>
  </si>
  <si>
    <t>findandreplacekeyframes_v1.2</t>
  </si>
  <si>
    <t>FindAndReplaceKeyframes.jsxbin</t>
  </si>
  <si>
    <t>P:\CC_NO\AE_ADD_ONS\OWNED\Jordan Steele\findandreplacekeyframes_v1.2\findandreplacekeyframes_v1.2\README.txt</t>
  </si>
  <si>
    <t>Hernan Torrisi</t>
  </si>
  <si>
    <t>Bodymovin</t>
  </si>
  <si>
    <t>bodymovin</t>
  </si>
  <si>
    <t>bodymovin_v5.2.1</t>
  </si>
  <si>
    <t>5.1.16</t>
  </si>
  <si>
    <t>bodymovin.zxp</t>
  </si>
  <si>
    <t>P:\CC_NO\AE_ADD_ONS\OWNED\Hernan Torrisi\bodymovin_v5.2.1\readme.pdf</t>
  </si>
  <si>
    <t>Duplicate Frame Remover</t>
  </si>
  <si>
    <t>duplicate-frame-remover</t>
  </si>
  <si>
    <t>duplicateframeremover_v2.04</t>
  </si>
  <si>
    <t>&gt; CS3</t>
  </si>
  <si>
    <t>2.04</t>
  </si>
  <si>
    <t>DuplicateFrameRemover.jsx</t>
  </si>
  <si>
    <t>Mamoworld</t>
  </si>
  <si>
    <t>mamoworldJSON</t>
  </si>
  <si>
    <t>mamoworldjson</t>
  </si>
  <si>
    <t>mamoworldjson_1_0_001</t>
  </si>
  <si>
    <t>1.0.001</t>
  </si>
  <si>
    <t>mamoworldJSON.jsxbin</t>
  </si>
  <si>
    <t>P:\CC_NO\AE_ADD_ONS\OWNED\Mamoworld\mamoworldjson_1_0_000\how to install.pdf</t>
  </si>
  <si>
    <t>Cody Sorgenfre</t>
  </si>
  <si>
    <t>Change Default Easing for After Effects</t>
  </si>
  <si>
    <t>change-default-easing-for-after-effects</t>
  </si>
  <si>
    <t>change_default_easing_for_after_effects_1.0</t>
  </si>
  <si>
    <t>Change Default Easing.jsxbin, EaseOut.jsxbin, EaseIn.jsxbin, EasyEase.jsxbin</t>
  </si>
  <si>
    <t>P:\CC_NO\AE_ADD_ONS\OWNED\Cody Sorgenfre\change_default_easing_for_after_effects_1.0\Change Default Easing for After Effects 1.0\README.txt</t>
  </si>
  <si>
    <t>GumRoad</t>
  </si>
  <si>
    <t>Release Colors</t>
  </si>
  <si>
    <t>release-colors</t>
  </si>
  <si>
    <t>ReleaseColors-v1.0.1-Download</t>
  </si>
  <si>
    <t>http://conigs.com/tools/release-colors</t>
  </si>
  <si>
    <t>ReleaseColors.jsxbin</t>
  </si>
  <si>
    <t>P:\CC_NO\AE_ADD_ONS\OWNED\Paul Conigliaro\ReleaseColors-v1.0.1-Download\ReleaseColors-v1.0.1-Download\Release Colors Readme.pdf</t>
  </si>
  <si>
    <t>zero-tangents</t>
  </si>
  <si>
    <t>ZeroTangents-v1.2-Download</t>
  </si>
  <si>
    <t>http://conigs.com/tools/zero-tangents</t>
  </si>
  <si>
    <t>CC 2012.2</t>
  </si>
  <si>
    <t>AepToMogrt.jsx</t>
  </si>
  <si>
    <t>P:\CC_NO\AE_ADD_ONS\OWNED\Paul Conigliaro\ZeroTangents-v1.2-Download\ZeroTangents-v1.2-Download\Zero Tangents Readme.pdf</t>
  </si>
  <si>
    <t>Squash &amp; Stretch</t>
  </si>
  <si>
    <t>squash-and-stretch</t>
  </si>
  <si>
    <t>squash_stretch_free_1_1_001</t>
  </si>
  <si>
    <t>1.1.001</t>
  </si>
  <si>
    <t>SquashAndStretch_Free.zxp</t>
  </si>
  <si>
    <t>P:\CC_NO\AE_ADD_ONS\OWNED\mamoworld\squash_stretch_free_1_1_001\Squash &amp; Stretch Free\HOW_TO_INSTALL.pdf</t>
  </si>
  <si>
    <t>Aep to Mogrt</t>
  </si>
  <si>
    <t>aep-to-mogrt</t>
  </si>
  <si>
    <t>aeptomogrt_1</t>
  </si>
  <si>
    <t>Zaebects</t>
  </si>
  <si>
    <t>Slitscan</t>
  </si>
  <si>
    <t>slitscan</t>
  </si>
  <si>
    <t>slitscan_v1.0</t>
  </si>
  <si>
    <t>1.0a</t>
  </si>
  <si>
    <t>P:\CC_NO\AE_ADD_ONS\OWNED\Zaebects\slitscan_v1.0\Slitscan Installation.txt</t>
  </si>
  <si>
    <t>n = Name Your Price</t>
  </si>
  <si>
    <t>Link</t>
  </si>
  <si>
    <t>Type</t>
  </si>
  <si>
    <t>2.2.2.2160</t>
  </si>
  <si>
    <t>ElementInstaller_2.2.2.2160_Win.exe</t>
  </si>
  <si>
    <t>FXConsole</t>
  </si>
  <si>
    <t>fx-console</t>
  </si>
  <si>
    <t>FXConsoleInstaller_1.0.4_Win</t>
  </si>
  <si>
    <t>FX Console</t>
  </si>
  <si>
    <t>FREE</t>
  </si>
  <si>
    <t>DL</t>
  </si>
  <si>
    <t>FX Console 1.0.4 Installer.exe</t>
  </si>
  <si>
    <t>https://www.videocopilot.net/tutorials/fx_console_plugin/</t>
  </si>
  <si>
    <t>Saber</t>
  </si>
  <si>
    <t>saber_plug-in</t>
  </si>
  <si>
    <t>SaberInstaller_1.0.39_Win_2018</t>
  </si>
  <si>
    <t>FREE w Tutorial</t>
  </si>
  <si>
    <t>1.0.39</t>
  </si>
  <si>
    <t>SaberInstaller_1.0.39_Win.exe</t>
  </si>
  <si>
    <t>VCReflect</t>
  </si>
  <si>
    <t>reflection_plug-in</t>
  </si>
  <si>
    <t>vc_reflect</t>
  </si>
  <si>
    <t>VC Reflect</t>
  </si>
  <si>
    <t>VCReflect.aex</t>
  </si>
  <si>
    <t>Sure Target</t>
  </si>
  <si>
    <t>mtmograph</t>
  </si>
  <si>
    <t>Motionv2</t>
  </si>
  <si>
    <t>motion</t>
  </si>
  <si>
    <t>Mt. Mograph - Motion v5</t>
  </si>
  <si>
    <t>P:\Creative Cloud Files\AE_ADD_ONS\OWNED\mtmograph\Mt. Mograph - Motion v2\Mt. Mograph - Motion v2\Motion v2 - READ ME.pdf</t>
  </si>
  <si>
    <t>https://www.mtmograph.com/</t>
  </si>
  <si>
    <t>Motionv3</t>
  </si>
  <si>
    <t>motion-v3.23-winOS</t>
  </si>
  <si>
    <t>8474CEEB-EA2340C2-B4A442FF-63764920</t>
  </si>
  <si>
    <t>link</t>
  </si>
  <si>
    <t>Link v1_5</t>
  </si>
  <si>
    <t>Midas</t>
  </si>
  <si>
    <t>midas</t>
  </si>
  <si>
    <t>midas-v5-win</t>
  </si>
  <si>
    <t>884124F1-697A449A-B4B3449C-82411873</t>
  </si>
  <si>
    <t>P:\Creative Cloud Files\AE_ADD_ONS\OWNED\mtmograph\midas-2.0.2-windows\README.txt</t>
  </si>
  <si>
    <t>Boombox</t>
  </si>
  <si>
    <t>boombox</t>
  </si>
  <si>
    <t>boombox-v13-win</t>
  </si>
  <si>
    <t>191F567D-24574A2A-994D05DA-70D1ABF7</t>
  </si>
  <si>
    <t>P:\Creative Cloud Files\AE_ADD_ONS\OWNED\mtmograph\boombox-9.0.1-win\boombox-9.0.1-win\Boombox-ReadMe.pdf</t>
  </si>
  <si>
    <t>Effortless Accents</t>
  </si>
  <si>
    <t>Effortless-Accents-ra1x</t>
  </si>
  <si>
    <t>Focus</t>
  </si>
  <si>
    <t>focus</t>
  </si>
  <si>
    <t>mtmograph-focus-free</t>
  </si>
  <si>
    <t>P:\Creative Cloud Files\AE_ADD_ONS\OWNED\mtmograph\mtmograph-focus-free\mtmograph-focus-free\INSTALL.txt</t>
  </si>
  <si>
    <t>Ukramedia</t>
  </si>
  <si>
    <t>Modular Lower Third Kit</t>
  </si>
  <si>
    <t>modular-lower-third-kit</t>
  </si>
  <si>
    <t>170406_Modular-Lower-Third-Kit-ukramedia.com_-1</t>
  </si>
  <si>
    <t>https://ukramedia.com/</t>
  </si>
  <si>
    <t>product</t>
  </si>
  <si>
    <t>SmartREKT</t>
  </si>
  <si>
    <t>smartrekt</t>
  </si>
  <si>
    <t>smartREKT_v2-ukramedia.com_</t>
  </si>
  <si>
    <t>P:\CC_NO\AE_ADD_ONS\OWNED\Ukramedia\smartREKT_v2-ukramedia.com_\Read Me.txt</t>
  </si>
  <si>
    <t>Controlit</t>
  </si>
  <si>
    <t>controlit</t>
  </si>
  <si>
    <t>Controlit-ukramedia.com_</t>
  </si>
  <si>
    <t>P:\CC_NO\AE_ADD_ONS\OWNED\Ukramedia\Controlit-ukramedia.com_ (1)\Read Me.txt</t>
  </si>
  <si>
    <t>45 Patterns</t>
  </si>
  <si>
    <t>45-free-pattern-presets-effects</t>
  </si>
  <si>
    <t>PATTERNS-UKRAMEDIA.COM_</t>
  </si>
  <si>
    <t>BOUNCr</t>
  </si>
  <si>
    <t>bounce-drop-effects-preset</t>
  </si>
  <si>
    <t>BOUNCr-After-Effects-Script</t>
  </si>
  <si>
    <t>P:\CC_NO\AE_ADD_ONS\OWNED\Ukramedia\BOUNCr-After-Effects-Script (1)\BOUNCr 1.0-userGUIDE.pdf</t>
  </si>
  <si>
    <t>Stop Motion Kit</t>
  </si>
  <si>
    <t>QubaHQ_StopMotionKit</t>
  </si>
  <si>
    <t>LED</t>
  </si>
  <si>
    <t>led</t>
  </si>
  <si>
    <t>https://www.batchframe.com/</t>
  </si>
  <si>
    <t>tool</t>
  </si>
  <si>
    <t>Auto Focus</t>
  </si>
  <si>
    <t>auto-focus</t>
  </si>
  <si>
    <t>Move Anchor Point 3</t>
  </si>
  <si>
    <t>move-anchor-point-3</t>
  </si>
  <si>
    <t>Move Anchor Point 4</t>
  </si>
  <si>
    <t>move-anchor-point-4</t>
  </si>
  <si>
    <t>Quick Gravity</t>
  </si>
  <si>
    <t>quick-gravity</t>
  </si>
  <si>
    <t>Quick_Gravity_v2.0</t>
  </si>
  <si>
    <t>Frishcluft</t>
  </si>
  <si>
    <t>Lenscare</t>
  </si>
  <si>
    <t>lenscare</t>
  </si>
  <si>
    <t>lenscare_ae_v1.47(win)</t>
  </si>
  <si>
    <t>http://www.frischluft.com/</t>
  </si>
  <si>
    <t>Guillaume Gallot</t>
  </si>
  <si>
    <t>Motion Type (Lite)</t>
  </si>
  <si>
    <t>motion-type</t>
  </si>
  <si>
    <t>MotionType</t>
  </si>
  <si>
    <t>P:\CC_NO\AE_ADD_ONS\OWNED\GuillaumeGallot\MotionType\README_motiontype.txt</t>
  </si>
  <si>
    <t>https://www.guillaumegallot.fr/tools/</t>
  </si>
  <si>
    <t>P:\CC_NO\AE_ADD_ONS\OWNED\GuillaumeGallot\CounterPro\CounterPro\USER-GUIDE_CounterPro.pdf</t>
  </si>
  <si>
    <t>CounterProCC2019</t>
  </si>
  <si>
    <t>counterpro</t>
  </si>
  <si>
    <t>CounterPro_CC19</t>
  </si>
  <si>
    <t>.ffx</t>
  </si>
  <si>
    <t>gg_CounterPro_CC2019.ffx</t>
  </si>
  <si>
    <t>CounterPro</t>
  </si>
  <si>
    <t>counter-pro</t>
  </si>
  <si>
    <t>Battleaxe</t>
  </si>
  <si>
    <t>Buttcapper</t>
  </si>
  <si>
    <t>buttcapper</t>
  </si>
  <si>
    <t>ButtCapper_v1.1</t>
  </si>
  <si>
    <t>ButtCapper.jsxbin</t>
  </si>
  <si>
    <t>P:\CC_NO\AE_ADD_ONS\OWNED\Battleaxe\ButtCapper_v1.1\ButtCapper_v1.1\ButtCapper_Readme.pdf</t>
  </si>
  <si>
    <t>http://www.battleaxe.co/</t>
  </si>
  <si>
    <t>Rubberhose</t>
  </si>
  <si>
    <t>rubberhose</t>
  </si>
  <si>
    <t>RubberHose2.04</t>
  </si>
  <si>
    <t>Overlord</t>
  </si>
  <si>
    <t>overlord</t>
  </si>
  <si>
    <t>Google</t>
  </si>
  <si>
    <t>sketcheae</t>
  </si>
  <si>
    <t>sketch2ae</t>
  </si>
  <si>
    <t>sketch2ae-master</t>
  </si>
  <si>
    <t>https://google.github.io</t>
  </si>
  <si>
    <t>Dave Jacobson</t>
  </si>
  <si>
    <t>The Commander</t>
  </si>
  <si>
    <t>http://www.davejacobson.com/</t>
  </si>
  <si>
    <t>djCommander_v1.02.jsxbin</t>
  </si>
  <si>
    <t>License</t>
  </si>
  <si>
    <t>Mini Kiwi</t>
  </si>
  <si>
    <t>Mirror &amp; Offset</t>
  </si>
  <si>
    <t>mirror-and-offset</t>
  </si>
  <si>
    <t>mirror-and-offset_1.0</t>
  </si>
  <si>
    <t>MKMO*MATHIEU*TRUDEL*475352822873852SUL1</t>
  </si>
  <si>
    <t>Mirror &amp; Offset.jsxbin</t>
  </si>
  <si>
    <t>P:\Creative Cloud Files\AE_ADD_ONS\OWNED\Mini Kiwi\mirror-and-offset_1.0\mirror-and-offset_1.0\ReadMe.pdf</t>
  </si>
  <si>
    <t>Slice it Up</t>
  </si>
  <si>
    <t>slice-it-up</t>
  </si>
  <si>
    <t>slice_it_up_v1.5.1</t>
  </si>
  <si>
    <t>RTMSIU*MATHIEU*TRUDEL*159647341473592SUL1</t>
  </si>
  <si>
    <t>Slice it Up v1.5.1.jsx</t>
  </si>
  <si>
    <t>P:\Creative Cloud Files\AE_ADD_ONS\OWNED\RenderTom\slice_it_up_v1.5.1\Slice it Up v1.5.1\slice_it_up_help.pdf</t>
  </si>
  <si>
    <t>ZLESL3*MATHIEU*TRUDEL*149243540252074SUL1</t>
  </si>
  <si>
    <t>P:\Creative Cloud Files\AE_ADD_ONS\OWNED\Zack Lovatt\zl_explodeshapelayers_v3.4.4\zl_ExplodeShapeLayers.txt</t>
  </si>
  <si>
    <t>Layer Groups 2</t>
  </si>
  <si>
    <t>layer-groups</t>
  </si>
  <si>
    <t>aed_layergroups_v2.20</t>
  </si>
  <si>
    <t>AEDLG2*MATHIEU*TRUDEL*282281299473776SUL1</t>
  </si>
  <si>
    <t>2.20</t>
  </si>
  <si>
    <t>Layer_Groups_2_21.jsxbin</t>
  </si>
  <si>
    <t>P:\Creative Cloud Files\AE_ADD_ONS\OWNED\Alan Eddie\aed_layergroups_v2.20\Install-LayerGroups.txt</t>
  </si>
  <si>
    <t>AED_Groups</t>
  </si>
  <si>
    <t>Greg Gunn</t>
  </si>
  <si>
    <t>PuppetTools 3</t>
  </si>
  <si>
    <t>puppettools</t>
  </si>
  <si>
    <t>puppettools_v3.7.3</t>
  </si>
  <si>
    <t>GGPT3*MATHIEU*TRUDEL*274922331725253SUL1</t>
  </si>
  <si>
    <t>3.7.3</t>
  </si>
  <si>
    <t>PuppetTools.jsxbin</t>
  </si>
  <si>
    <t>P:\Creative Cloud Files\AE_ADD_ONS\OWNED\Greg Gunn\puppettools_v3.7.3\PuppetTools_v3.7.3\PuppetTools3 Read Me.pdf</t>
  </si>
  <si>
    <t>Ressources</t>
  </si>
  <si>
    <t>Bad TV</t>
  </si>
  <si>
    <t>bad-tv</t>
  </si>
  <si>
    <t>badtv_v2.1.2a</t>
  </si>
  <si>
    <t>RWBBT*MATHIEU*TRUDEL*242438717328570SUL1</t>
  </si>
  <si>
    <t>2.1.3a</t>
  </si>
  <si>
    <t>BadTV_x64.aex</t>
  </si>
  <si>
    <t>P:\Creative Cloud Files\AE_ADD_ONS\OWNED\Rowbyte Inc\badtv_v2.1.2a\BadTV v2.1.2a\How to register Rowbyte plugins.pdf</t>
  </si>
  <si>
    <t>Data Glitch 2</t>
  </si>
  <si>
    <t>data-glitch</t>
  </si>
  <si>
    <t>data_glitch_2.0.7a</t>
  </si>
  <si>
    <t>RWBDG*MATHIEU*TRUDEL*462250361779476SUL1</t>
  </si>
  <si>
    <t>2.0.7a</t>
  </si>
  <si>
    <t>DataGlitch_x64.aex</t>
  </si>
  <si>
    <t>Dot Pixels</t>
  </si>
  <si>
    <t>dot-pixels</t>
  </si>
  <si>
    <t>dot_pixels_v2.5.2a</t>
  </si>
  <si>
    <t>RWBDP*MATHIEU*TRUDEL*175421211534406SUL1</t>
  </si>
  <si>
    <t>2.5.2a</t>
  </si>
  <si>
    <t>DotPixels64.aex</t>
  </si>
  <si>
    <t>Separate RGB</t>
  </si>
  <si>
    <t>separate-rgb</t>
  </si>
  <si>
    <t>separate_rgb_v3.0.1a</t>
  </si>
  <si>
    <t>RWBSR*MATHIEU*TRUDEL*142933267372709SUL1</t>
  </si>
  <si>
    <t>3.0.2a</t>
  </si>
  <si>
    <t>SepRGB_x64.aex</t>
  </si>
  <si>
    <t>TVPixel</t>
  </si>
  <si>
    <t>tvpixel</t>
  </si>
  <si>
    <t>tvpixel_v1.0.3</t>
  </si>
  <si>
    <t>RWBTP*MATHIEU*TRUDEL*372253686699866SUL1</t>
  </si>
  <si>
    <t>TVPixel64.aex</t>
  </si>
  <si>
    <t>CAD$</t>
  </si>
  <si>
    <t>2017-05-07</t>
  </si>
  <si>
    <t>Umami</t>
  </si>
  <si>
    <t>umami</t>
  </si>
  <si>
    <t>YES</t>
  </si>
  <si>
    <t>WobbleBox</t>
  </si>
  <si>
    <t>wobblebox</t>
  </si>
  <si>
    <t>wobblebox_1.2</t>
  </si>
  <si>
    <t>MO_WobbleBox_1.2.ffx</t>
  </si>
  <si>
    <t>P:\CC_NO\AE_ADD_ONS\OWNED\Mike Overbeck\wobblebox_1.2\wobbleBox_README.txt</t>
  </si>
  <si>
    <t>pr</t>
  </si>
  <si>
    <t>NYP</t>
  </si>
  <si>
    <t>Evan Abrams</t>
  </si>
  <si>
    <t>Jarle</t>
  </si>
  <si>
    <t>https://premierepro.net/jarles-premiere-pro-presets-version-4/</t>
  </si>
  <si>
    <t>Installed Using Import function in PPRO</t>
  </si>
  <si>
    <t>Paths</t>
  </si>
  <si>
    <t>US$ factor (CAD)</t>
  </si>
  <si>
    <t>TRIALS</t>
  </si>
  <si>
    <t xml:space="preserve">P:\CC_NO\AE_ADD_ONS\TRIALS\  </t>
  </si>
  <si>
    <t>P:\CC_NO\AE_ADD_ONS\TRIALS\</t>
  </si>
  <si>
    <t>OWNED</t>
  </si>
  <si>
    <t>P:\CC_NO\AE_ADD_ONS\OWNED\</t>
  </si>
  <si>
    <t>CommonAEscripts</t>
  </si>
  <si>
    <t>P:\CC_NO\AE_1_system\CommonAEscripts</t>
  </si>
  <si>
    <t>Drobox/AESCRIPTS</t>
  </si>
  <si>
    <t>P:\Dropbox\AESCRIPTS</t>
  </si>
  <si>
    <t>aescripts.com</t>
  </si>
  <si>
    <t>https://aescripts.com/</t>
  </si>
  <si>
    <t>videohive.net</t>
  </si>
  <si>
    <t>https://videohive.net/</t>
  </si>
  <si>
    <t>OWNED\Videohive.net</t>
  </si>
  <si>
    <t>P:\CC_NO\AE_ADD_ONS\OWNED\Videohive.net</t>
  </si>
  <si>
    <t>OWNED\Video Copilot</t>
  </si>
  <si>
    <t>P:\CC_NO\AE_ADD_ONS\OWNED\Video Copilot</t>
  </si>
  <si>
    <t>videocopilot.net</t>
  </si>
  <si>
    <t>https://www.videocopilot.net/</t>
  </si>
  <si>
    <t>C:\Program Files</t>
  </si>
  <si>
    <t>C:\Program Files\Adobe\</t>
  </si>
  <si>
    <t>C:\Program Files\</t>
  </si>
  <si>
    <t>Adobe After Effects</t>
  </si>
  <si>
    <t>C:\Program Files\Adobe\Adobe After Effects</t>
  </si>
  <si>
    <t>After Effects</t>
  </si>
  <si>
    <t>P:\Users\My Documents\Adobe\</t>
  </si>
  <si>
    <t>C:\Program Files\Adobe\Adobe After Effects CS6\</t>
  </si>
  <si>
    <t>Support Files</t>
  </si>
  <si>
    <t>C:\Program Files\Adobe\Adobe After Effects CS6\Support Files\</t>
  </si>
  <si>
    <t>Scripts</t>
  </si>
  <si>
    <t>C:\Program Files\Adobe\Adobe After Effects CS6\Support Files\Scripts</t>
  </si>
  <si>
    <t>ScriptUI Panels</t>
  </si>
  <si>
    <t>C:\Program Files\Adobe\Adobe After Effects CS6\Support Files\Scripts\ScriptUI Panels</t>
  </si>
  <si>
    <t>Presets</t>
  </si>
  <si>
    <t>C:\Program Files\Adobe\Adobe After Effects CS6\Support Files\Presets</t>
  </si>
  <si>
    <t>Plug-ins</t>
  </si>
  <si>
    <t>C:\Program Files\Adobe\Adobe After Effects CS6\Support Files\Plug-ins</t>
  </si>
  <si>
    <t>C:\Program Files\Adobe\Adobe After Effects CC 2014\Support Files\</t>
  </si>
  <si>
    <t>C:\Program Files\Adobe\Adobe After Effects CC 2014\Support Files\Scripts</t>
  </si>
  <si>
    <t>C:\Program Files\Adobe\Adobe After Effects CC 2014\Support Files\Scripts\ScriptUI Panels</t>
  </si>
  <si>
    <t>C:\Program Files\Adobe\Adobe After Effects CC 2014\Support Files\Presets</t>
  </si>
  <si>
    <t>C:\Program Files\Adobe\Adobe After Effects\CC 2014\Support Files\Plug-ins</t>
  </si>
  <si>
    <t>C:\Program Files\Adobe\Adobe After Effects CC 2015\Support Files\</t>
  </si>
  <si>
    <t>C:\Program Files\Adobe\Adobe After Effects CC 2015\Support Files\Scripts</t>
  </si>
  <si>
    <t>C:\Program Files\Adobe\Adobe After Effects CC 2015\Support Files\Scripts\ScriptUI Panels</t>
  </si>
  <si>
    <t>C:\Program Files\Adobe\Adobe After Effects CC 2015\Support Files\Presets</t>
  </si>
  <si>
    <t>C:\Program Files\Adobe\Adobe After Effects CC 2015\Support Files\Plug-ins</t>
  </si>
  <si>
    <t>CC 2016</t>
  </si>
  <si>
    <t>C:\Program Files\Adobe\Adobe After Effects CC 2016\Support Files\</t>
  </si>
  <si>
    <t>C:\Program Files\Adobe\Adobe After Effects CC 2016\Support Files\Scripts</t>
  </si>
  <si>
    <t>C:\Program Files\Adobe\Adobe After Effects CC 2016\Support Files\Scripts\ScriptUI Panels</t>
  </si>
  <si>
    <t>C:\Program Files\Adobe\Adobe After Effects CC 2016\Support Files\Presets</t>
  </si>
  <si>
    <t>C:\Program Files\Adobe\Adobe After Effects CC 2016\Support Files\Plug-ins</t>
  </si>
  <si>
    <t>C:\Program Files\Adobe\Adobe After Effects CC 2017\Support Files\</t>
  </si>
  <si>
    <t>C:\Program Files\Adobe\Adobe After Effects CC 2017\Support Files\Scripts</t>
  </si>
  <si>
    <t>C:\Program Files\Adobe\Adobe After Effects CC 2017\Support Files\Scripts\ScriptUI Panels</t>
  </si>
  <si>
    <t>C:\Program Files\Adobe\Adobe After Effects CC 2017\Support Files\Presets</t>
  </si>
  <si>
    <t>C:\Program Files\Adobe\Adobe After Effects CC 2017\Support Files\Plug-ins</t>
  </si>
  <si>
    <t>C:\Program Files\Adobe\Adobe After Effects CC 2018\Support Files\</t>
  </si>
  <si>
    <t>C:\Program Files\Adobe\Adobe After Effects CC 2018\Support Files\Scripts</t>
  </si>
  <si>
    <t>C:\Program Files\Adobe\Adobe After Effects CC 2018\Support Files\Scripts\ScriptUI Panels</t>
  </si>
  <si>
    <t>C:\Program Files\Adobe\Adobe After Effects CC 2018\Support Files\Presets</t>
  </si>
  <si>
    <t>C:\Program Files\Adobe\Adobe After Effects CC 2018\Support Files\Plug-ins</t>
  </si>
  <si>
    <t>luctrudel_AppData_Roaming_aescripts</t>
  </si>
  <si>
    <t>C:\Users\luctrudel\AppData\Roaming\aescripts</t>
  </si>
  <si>
    <t>Extensions</t>
  </si>
  <si>
    <t>C:\Program Files\Common Files\Adobe\CEP\extensions</t>
  </si>
  <si>
    <t>C:\Program Files (x86)\Common Files\Adobe\CEP\extensions</t>
  </si>
  <si>
    <t>MediaCore Plugins</t>
  </si>
  <si>
    <t>C:\Program Files\Adobe\Common\Plug-ins</t>
  </si>
  <si>
    <t>C:\Program Files\Adobe\Common\Plug-ins\CS6\MediaCore</t>
  </si>
  <si>
    <t>C:\Program Files\Adobe\Common\Plug-ins\7.0\MediaCore</t>
  </si>
  <si>
    <t>Trials</t>
  </si>
  <si>
    <t>P:\Creative Cloud Files\AE_1_system\CommonAEscripts\TRIALS</t>
  </si>
  <si>
    <t>C:\Program Files\Adobe\Adobe After Effects CC 2018\Support Files\Scripts\Trials</t>
  </si>
  <si>
    <t>C:\Program Files\Adobe\Adobe After Effects CC 2018\Support Files\Plug-ins\TRIALS</t>
  </si>
  <si>
    <t>C:\Program Files\Adobe\Adobe After Effects CS6\Support Files\Scripts\Trials</t>
  </si>
  <si>
    <t>C:\Program Files\Adobe\Adobe After Effects CS6\Support Files\Plug-ins\TRIALS</t>
  </si>
  <si>
    <t>C:\Program Files\Adobe\Adobe After Effects CC 2015\Support Files\Scripts\Trials</t>
  </si>
  <si>
    <t>NO_License_Required</t>
  </si>
  <si>
    <t>https://aescripts.com/downloadable/customer/products/</t>
  </si>
  <si>
    <t>?dir=asc&amp;limit=50&amp;order=product_name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</si>
</sst>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$&quot;* #,##0.00_);_(&quot;$&quot;* \(#,##0.00\);_(&quot;$&quot;* &quot;-&quot;??_);_(@_)"/>
    <numFmt numFmtId="165" formatCode="[$-409]\ yyyy/mm/dd"/>
  </numFmts>
  <fonts count="18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sz val="9"/>
      <color rgb="FF666666"/>
      <name val="Arial"/>
      <family val="2"/>
    </font>
    <font>
      <b/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7"/>
      <color rgb="FFFF0000"/>
      <name val="Calibri"/>
      <family val="2"/>
      <scheme val="minor"/>
    </font>
    <font>
      <sz val="11"/>
      <color rgb="FF000000"/>
      <name val="Consolas"/>
      <family val="3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EC8EE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rgb="FF92D050"/>
      </left>
      <right/>
      <top/>
      <bottom/>
      <diagonal/>
    </border>
    <border>
      <left/>
      <right/>
      <top/>
      <bottom style="thin">
        <color theme="1"/>
      </bottom>
      <diagonal/>
    </border>
  </borders>
  <cellStyleXfs count="8">
    <xf numFmtId="165" fontId="0" fillId="0" borderId="0"/>
    <xf numFmtId="165" fontId="1" fillId="0" borderId="1" applyNumberFormat="0" applyFill="0" applyAlignment="0" applyProtection="0"/>
    <xf numFmtId="165" fontId="2" fillId="0" borderId="0" applyNumberFormat="0" applyFill="0" applyBorder="0" applyAlignment="0" applyProtection="0"/>
    <xf numFmtId="164" fontId="3" fillId="0" borderId="0" applyFont="0" applyFill="0" applyBorder="0" applyAlignment="0" applyProtection="0"/>
    <xf numFmtId="165" fontId="6" fillId="2" borderId="0" applyNumberFormat="0" applyBorder="0" applyAlignment="0" applyProtection="0"/>
    <xf numFmtId="165" fontId="7" fillId="3" borderId="0" applyNumberFormat="0" applyBorder="0" applyAlignment="0" applyProtection="0"/>
    <xf numFmtId="165" fontId="8" fillId="4" borderId="2" applyNumberFormat="0" applyAlignment="0" applyProtection="0"/>
    <xf numFmtId="165" fontId="11" fillId="16" borderId="0" applyNumberFormat="0" applyBorder="0" applyAlignment="0" applyProtection="0"/>
  </cellStyleXfs>
  <cellXfs count="105">
    <xf numFmtId="165" fontId="0" fillId="0" borderId="0" xfId="0"/>
    <xf numFmtId="49" fontId="0" fillId="0" borderId="0" xfId="0" applyNumberFormat="1"/>
    <xf numFmtId="165" fontId="2" fillId="0" borderId="0" xfId="2"/>
    <xf numFmtId="165" fontId="1" fillId="0" borderId="1" xfId="1"/>
    <xf numFmtId="49" fontId="1" fillId="0" borderId="1" xfId="1" applyNumberFormat="1"/>
    <xf numFmtId="165" fontId="0" fillId="0" borderId="0" xfId="0" applyFont="1"/>
    <xf numFmtId="164" fontId="0" fillId="0" borderId="0" xfId="3" applyFont="1"/>
    <xf numFmtId="14" fontId="0" fillId="0" borderId="0" xfId="0" applyNumberFormat="1"/>
    <xf numFmtId="165" fontId="0" fillId="0" borderId="0" xfId="0" applyNumberFormat="1"/>
    <xf numFmtId="14" fontId="0" fillId="0" borderId="0" xfId="0" applyNumberFormat="1" applyAlignment="1">
      <alignment horizontal="left" vertical="top"/>
    </xf>
    <xf numFmtId="165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165" fontId="7" fillId="3" borderId="0" xfId="5"/>
    <xf numFmtId="49" fontId="0" fillId="0" borderId="0" xfId="0" applyNumberFormat="1" applyAlignment="1">
      <alignment horizontal="left"/>
    </xf>
    <xf numFmtId="165" fontId="1" fillId="0" borderId="1" xfId="1" applyAlignment="1">
      <alignment horizontal="center"/>
    </xf>
    <xf numFmtId="165" fontId="0" fillId="0" borderId="0" xfId="0" applyAlignment="1">
      <alignment horizontal="center"/>
    </xf>
    <xf numFmtId="165" fontId="0" fillId="0" borderId="0" xfId="0" applyBorder="1"/>
    <xf numFmtId="14" fontId="0" fillId="0" borderId="0" xfId="0" applyNumberFormat="1" applyBorder="1"/>
    <xf numFmtId="49" fontId="0" fillId="0" borderId="0" xfId="0" applyNumberFormat="1" applyBorder="1"/>
    <xf numFmtId="14" fontId="0" fillId="0" borderId="0" xfId="0" applyNumberFormat="1" applyBorder="1" applyAlignment="1">
      <alignment horizontal="left"/>
    </xf>
    <xf numFmtId="49" fontId="0" fillId="0" borderId="0" xfId="0" applyNumberFormat="1" applyBorder="1" applyAlignment="1">
      <alignment horizontal="left"/>
    </xf>
    <xf numFmtId="14" fontId="6" fillId="2" borderId="0" xfId="4" applyNumberFormat="1"/>
    <xf numFmtId="164" fontId="4" fillId="0" borderId="0" xfId="3" applyFont="1" applyAlignment="1">
      <alignment horizontal="center"/>
    </xf>
    <xf numFmtId="164" fontId="5" fillId="0" borderId="0" xfId="0" applyNumberFormat="1" applyFont="1" applyAlignment="1">
      <alignment horizontal="center"/>
    </xf>
    <xf numFmtId="165" fontId="0" fillId="0" borderId="3" xfId="0" applyBorder="1"/>
    <xf numFmtId="165" fontId="0" fillId="7" borderId="0" xfId="0" applyFill="1"/>
    <xf numFmtId="49" fontId="0" fillId="7" borderId="0" xfId="0" applyNumberFormat="1" applyFill="1"/>
    <xf numFmtId="49" fontId="0" fillId="8" borderId="0" xfId="0" applyNumberFormat="1" applyFill="1"/>
    <xf numFmtId="49" fontId="0" fillId="9" borderId="0" xfId="0" applyNumberFormat="1" applyFill="1"/>
    <xf numFmtId="49" fontId="0" fillId="10" borderId="0" xfId="0" applyNumberFormat="1" applyFill="1"/>
    <xf numFmtId="49" fontId="0" fillId="11" borderId="0" xfId="0" applyNumberFormat="1" applyFill="1"/>
    <xf numFmtId="49" fontId="0" fillId="12" borderId="0" xfId="0" applyNumberFormat="1" applyFill="1"/>
    <xf numFmtId="49" fontId="0" fillId="13" borderId="0" xfId="0" applyNumberFormat="1" applyFill="1"/>
    <xf numFmtId="165" fontId="0" fillId="14" borderId="0" xfId="0" applyFill="1"/>
    <xf numFmtId="49" fontId="0" fillId="14" borderId="0" xfId="0" applyNumberFormat="1" applyFill="1"/>
    <xf numFmtId="49" fontId="0" fillId="15" borderId="0" xfId="0" applyNumberFormat="1" applyFill="1"/>
    <xf numFmtId="165" fontId="0" fillId="9" borderId="0" xfId="0" applyFill="1"/>
    <xf numFmtId="164" fontId="4" fillId="0" borderId="0" xfId="3" applyFont="1"/>
    <xf numFmtId="165" fontId="4" fillId="0" borderId="0" xfId="0" applyFont="1"/>
    <xf numFmtId="165" fontId="4" fillId="0" borderId="0" xfId="0" applyFont="1" applyAlignment="1">
      <alignment horizontal="center"/>
    </xf>
    <xf numFmtId="165" fontId="2" fillId="0" borderId="0" xfId="2" applyFont="1"/>
    <xf numFmtId="165" fontId="0" fillId="0" borderId="0" xfId="0" applyFont="1" applyAlignment="1">
      <alignment horizontal="center"/>
    </xf>
    <xf numFmtId="49" fontId="0" fillId="0" borderId="0" xfId="0" applyNumberFormat="1" applyFont="1"/>
    <xf numFmtId="164" fontId="3" fillId="0" borderId="0" xfId="3" applyFont="1"/>
    <xf numFmtId="14" fontId="9" fillId="5" borderId="0" xfId="2" applyNumberFormat="1" applyFont="1" applyFill="1" applyBorder="1"/>
    <xf numFmtId="14" fontId="0" fillId="0" borderId="2" xfId="0" applyNumberFormat="1" applyBorder="1"/>
    <xf numFmtId="14" fontId="8" fillId="6" borderId="0" xfId="6" applyNumberFormat="1" applyFill="1" applyBorder="1"/>
    <xf numFmtId="165" fontId="0" fillId="0" borderId="0" xfId="0" applyFill="1" applyBorder="1"/>
    <xf numFmtId="165" fontId="0" fillId="0" borderId="0" xfId="0" quotePrefix="1"/>
    <xf numFmtId="165" fontId="2" fillId="0" borderId="0" xfId="2" quotePrefix="1"/>
    <xf numFmtId="165" fontId="2" fillId="0" borderId="0" xfId="2" applyAlignment="1">
      <alignment horizontal="left"/>
    </xf>
    <xf numFmtId="14" fontId="0" fillId="0" borderId="0" xfId="0" applyNumberFormat="1" applyBorder="1" applyAlignment="1">
      <alignment horizontal="left" vertical="top"/>
    </xf>
    <xf numFmtId="49" fontId="2" fillId="0" borderId="0" xfId="2" applyNumberFormat="1" applyAlignment="1">
      <alignment horizontal="left"/>
    </xf>
    <xf numFmtId="165" fontId="0" fillId="0" borderId="0" xfId="0" applyAlignment="1">
      <alignment wrapText="1"/>
    </xf>
    <xf numFmtId="165" fontId="5" fillId="0" borderId="0" xfId="0" applyFont="1"/>
    <xf numFmtId="49" fontId="1" fillId="0" borderId="1" xfId="1" applyNumberFormat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3" applyNumberFormat="1" applyFont="1"/>
    <xf numFmtId="165" fontId="11" fillId="16" borderId="0" xfId="7" applyAlignment="1">
      <alignment horizontal="center"/>
    </xf>
    <xf numFmtId="165" fontId="1" fillId="0" borderId="1" xfId="1" applyFill="1"/>
    <xf numFmtId="165" fontId="12" fillId="0" borderId="0" xfId="0" applyFont="1"/>
    <xf numFmtId="49" fontId="2" fillId="0" borderId="0" xfId="2" applyNumberFormat="1"/>
    <xf numFmtId="165" fontId="13" fillId="0" borderId="0" xfId="0" applyFont="1"/>
    <xf numFmtId="165" fontId="8" fillId="4" borderId="2" xfId="6"/>
    <xf numFmtId="165" fontId="8" fillId="4" borderId="2" xfId="6" applyAlignment="1">
      <alignment horizontal="center"/>
    </xf>
    <xf numFmtId="49" fontId="8" fillId="4" borderId="2" xfId="6" applyNumberFormat="1"/>
    <xf numFmtId="14" fontId="8" fillId="4" borderId="2" xfId="6" applyNumberFormat="1" applyAlignment="1">
      <alignment horizontal="left"/>
    </xf>
    <xf numFmtId="165" fontId="8" fillId="4" borderId="2" xfId="6" applyAlignment="1">
      <alignment wrapText="1"/>
    </xf>
    <xf numFmtId="15" fontId="0" fillId="0" borderId="0" xfId="0" applyNumberFormat="1" applyAlignment="1">
      <alignment horizontal="left"/>
    </xf>
    <xf numFmtId="164" fontId="14" fillId="0" borderId="0" xfId="3" applyFont="1"/>
    <xf numFmtId="2" fontId="0" fillId="0" borderId="0" xfId="0" applyNumberFormat="1"/>
    <xf numFmtId="165" fontId="3" fillId="0" borderId="0" xfId="0" applyNumberFormat="1" applyFont="1"/>
    <xf numFmtId="1" fontId="0" fillId="0" borderId="0" xfId="0" applyNumberFormat="1"/>
    <xf numFmtId="1" fontId="0" fillId="0" borderId="0" xfId="0" applyNumberFormat="1" applyAlignment="1">
      <alignment horizontal="center"/>
    </xf>
    <xf numFmtId="165" fontId="15" fillId="0" borderId="0" xfId="0" applyFont="1"/>
    <xf numFmtId="165" fontId="3" fillId="0" borderId="0" xfId="0" applyFont="1"/>
    <xf numFmtId="165" fontId="3" fillId="0" borderId="0" xfId="0" applyFont="1" applyAlignment="1">
      <alignment horizontal="center"/>
    </xf>
    <xf numFmtId="1" fontId="3" fillId="0" borderId="0" xfId="0" applyNumberFormat="1" applyFont="1"/>
    <xf numFmtId="49" fontId="3" fillId="0" borderId="0" xfId="0" applyNumberFormat="1" applyFont="1"/>
    <xf numFmtId="2" fontId="3" fillId="0" borderId="0" xfId="3" applyNumberFormat="1" applyFont="1"/>
    <xf numFmtId="1" fontId="3" fillId="0" borderId="0" xfId="0" applyNumberFormat="1" applyFont="1" applyAlignment="1">
      <alignment horizontal="center"/>
    </xf>
    <xf numFmtId="164" fontId="14" fillId="0" borderId="0" xfId="3" applyNumberFormat="1" applyFont="1"/>
    <xf numFmtId="164" fontId="14" fillId="0" borderId="4" xfId="3" applyNumberFormat="1" applyFont="1" applyBorder="1"/>
    <xf numFmtId="165" fontId="0" fillId="0" borderId="4" xfId="0" applyFont="1" applyBorder="1"/>
    <xf numFmtId="165" fontId="2" fillId="0" borderId="4" xfId="2" applyFont="1" applyBorder="1"/>
    <xf numFmtId="1" fontId="0" fillId="0" borderId="4" xfId="0" applyNumberFormat="1" applyFont="1" applyBorder="1"/>
    <xf numFmtId="165" fontId="0" fillId="0" borderId="4" xfId="0" applyFont="1" applyBorder="1" applyAlignment="1">
      <alignment horizontal="center"/>
    </xf>
    <xf numFmtId="49" fontId="0" fillId="0" borderId="4" xfId="0" applyNumberFormat="1" applyFont="1" applyBorder="1"/>
    <xf numFmtId="164" fontId="0" fillId="0" borderId="4" xfId="3" applyNumberFormat="1" applyFont="1" applyBorder="1"/>
    <xf numFmtId="2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1" fontId="0" fillId="0" borderId="4" xfId="0" applyNumberFormat="1" applyFont="1" applyBorder="1" applyAlignment="1">
      <alignment horizontal="left"/>
    </xf>
    <xf numFmtId="165" fontId="0" fillId="0" borderId="0" xfId="0" applyFont="1" applyFill="1" applyBorder="1"/>
    <xf numFmtId="164" fontId="0" fillId="0" borderId="0" xfId="3" applyNumberFormat="1" applyFont="1" applyBorder="1"/>
    <xf numFmtId="164" fontId="4" fillId="0" borderId="0" xfId="3" applyNumberFormat="1" applyFont="1"/>
    <xf numFmtId="49" fontId="10" fillId="0" borderId="1" xfId="0" applyNumberFormat="1" applyFont="1" applyFill="1" applyBorder="1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 applyFont="1"/>
    <xf numFmtId="0" fontId="2" fillId="0" borderId="0" xfId="0" applyNumberFormat="1" applyFont="1" applyAlignment="1">
      <alignment horizontal="left"/>
    </xf>
    <xf numFmtId="0" fontId="2" fillId="0" borderId="0" xfId="0" applyNumberFormat="1" applyFont="1"/>
    <xf numFmtId="0" fontId="0" fillId="0" borderId="0" xfId="0" applyNumberFormat="1" applyAlignment="1">
      <alignment horizontal="left"/>
    </xf>
    <xf numFmtId="0" fontId="0" fillId="0" borderId="3" xfId="0" applyNumberFormat="1" applyBorder="1"/>
    <xf numFmtId="0" fontId="14" fillId="0" borderId="0" xfId="0" applyNumberFormat="1" applyFont="1"/>
    <xf numFmtId="164" fontId="16" fillId="0" borderId="0" xfId="0" applyNumberFormat="1" applyFont="1"/>
  </cellXfs>
  <cellStyles count="8">
    <cellStyle name="Bad" xfId="7" builtinId="27"/>
    <cellStyle name="Calculation" xfId="6" builtinId="22"/>
    <cellStyle name="Currency" xfId="3" builtinId="4"/>
    <cellStyle name="Good" xfId="4" builtinId="26"/>
    <cellStyle name="Heading 1" xfId="1" builtinId="16"/>
    <cellStyle name="Hyperlink" xfId="2" builtinId="8"/>
    <cellStyle name="Neutral" xfId="5" builtinId="28"/>
    <cellStyle name="Normal" xfId="0" builtinId="0"/>
  </cellStyles>
  <dxfs count="2310">
    <dxf>
      <fill>
        <patternFill>
          <bgColor rgb="FFFCD0D0"/>
        </patternFill>
      </fill>
      <border>
        <bottom style="thin">
          <color theme="0"/>
        </bottom>
      </border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yyyy/mm/dd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19" formatCode="yyyy/mm/dd"/>
    </dxf>
    <dxf>
      <alignment horizontal="center" vertical="bottom" textRotation="0" wrapText="0" indent="0" justifyLastLine="0" shrinkToFit="0" readingOrder="0"/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 style="thick">
          <color rgb="FF92D050"/>
        </left>
        <right/>
        <top/>
        <bottom/>
        <vertical/>
        <horizontal/>
      </border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19" formatCode="yyyy/mm/dd"/>
      <alignment horizontal="left" vertical="bottom" textRotation="0" wrapText="0" indent="0" justifyLastLine="0" shrinkToFit="0" readingOrder="0"/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justifyLastLine="0" shrinkToFit="0" readingOrder="0"/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FF0000"/>
      </font>
      <fill>
        <patternFill>
          <bgColor theme="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numFmt numFmtId="19" formatCode="yyyy/mm/dd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20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0"/>
        <color theme="1"/>
        <name val="Calibri"/>
        <scheme val="minor"/>
      </font>
      <numFmt numFmtId="0" formatCode="General"/>
    </dxf>
    <dxf>
      <numFmt numFmtId="30" formatCode="@"/>
    </dxf>
    <dxf>
      <font>
        <strike val="0"/>
        <outline val="0"/>
        <shadow val="0"/>
        <vertAlign val="baseline"/>
        <sz val="20"/>
        <name val="Calibri"/>
        <scheme val="minor"/>
      </font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7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7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 patternType="none">
          <bgColor auto="1"/>
        </patternFill>
      </fill>
      <border>
        <left style="thin">
          <color theme="0" tint="-0.14996795556505021"/>
        </left>
        <right style="thin">
          <color theme="0" tint="-0.14996795556505021"/>
        </right>
        <top style="thin">
          <color theme="0" tint="-0.14996795556505021"/>
        </top>
        <bottom style="thin">
          <color theme="0" tint="-0.14996795556505021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30" formatCode="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alignment horizontal="center" vertical="bottom" textRotation="0" wrapText="0" indent="0" justifyLastLine="0" shrinkToFit="0" readingOrder="0"/>
    </dxf>
    <dxf>
      <border diagonalUp="0" diagonalDown="0">
        <left style="thick">
          <color rgb="FF92D050"/>
        </left>
        <right/>
        <top/>
        <bottom/>
        <vertical/>
        <horizontal/>
      </border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19" formatCode="yyyy/mm/dd"/>
      <alignment horizontal="left" vertical="bottom" textRotation="0" wrapText="0" indent="0" justifyLastLine="0" shrinkToFit="0" readingOrder="0"/>
    </dxf>
    <dxf>
      <numFmt numFmtId="30" formatCode="@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19" formatCode="yyyy/mm/dd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30" formatCode="@"/>
    </dxf>
    <dxf>
      <numFmt numFmtId="19" formatCode="yyyy/mm/dd"/>
    </dxf>
    <dxf>
      <alignment horizontal="center" vertical="bottom" textRotation="0" wrapText="0" indent="0" justifyLastLine="0" shrinkToFit="0" readingOrder="0"/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(&quot;$&quot;* #,##0.00_);_(&quot;$&quot;* \(#,##0.00\);_(&quot;$&quot;* &quot;-&quot;??_);_(@_)"/>
    </dxf>
    <dxf>
      <numFmt numFmtId="0" formatCode="General"/>
    </dxf>
    <dxf>
      <numFmt numFmtId="0" formatCode="General"/>
      <border diagonalUp="0" diagonalDown="0" outline="0">
        <left style="thick">
          <color rgb="FF92D050"/>
        </left>
        <right/>
        <top/>
        <bottom/>
      </border>
    </dxf>
    <dxf>
      <border diagonalUp="0" diagonalDown="0">
        <left style="thick">
          <color rgb="FF92D050"/>
        </left>
        <right/>
        <top/>
        <bottom/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numFmt numFmtId="0" formatCode="General"/>
    </dxf>
    <dxf>
      <numFmt numFmtId="30" formatCode="@"/>
    </dxf>
    <dxf>
      <numFmt numFmtId="0" formatCode="General"/>
    </dxf>
    <dxf>
      <numFmt numFmtId="30" formatCode="@"/>
    </dxf>
    <dxf>
      <numFmt numFmtId="0" formatCode="General"/>
      <alignment horizontal="left" vertical="bottom" textRotation="0" wrapText="0" indent="0" justifyLastLine="0" shrinkToFit="0" readingOrder="0"/>
    </dxf>
    <dxf>
      <numFmt numFmtId="19" formatCode="yyyy/mm/dd"/>
      <alignment horizontal="left" vertical="bottom" textRotation="0" wrapText="0" indent="0" justifyLastLine="0" shrinkToFit="0" readingOrder="0"/>
    </dxf>
    <dxf>
      <numFmt numFmtId="0" formatCode="General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minor"/>
      </font>
      <numFmt numFmtId="0" formatCode="General"/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numFmt numFmtId="19" formatCode="yyyy/mm/dd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border outline="0">
        <bottom style="thick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rgb="FFFF0000"/>
      </font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5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7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_(&quot;$&quot;* #,##0.00_);_(&quot;$&quot;* \(#,##0.00\);_(&quot;$&quot;* &quot;-&quot;??_);_(@_)"/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  <numFmt numFmtId="165" formatCode="[$-409]\ yyyy/mm/dd"/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  <numFmt numFmtId="1" formatCode="0"/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</dxf>
    <dxf>
      <numFmt numFmtId="0" formatCode="General"/>
    </dxf>
    <dxf>
      <font>
        <strike val="0"/>
        <outline val="0"/>
        <shadow val="0"/>
        <vertAlign val="baseline"/>
        <sz val="11"/>
        <name val="Calibri"/>
        <scheme val="minor"/>
      </font>
      <numFmt numFmtId="1" formatCode="0"/>
    </dxf>
    <dxf>
      <numFmt numFmtId="0" formatCode="General"/>
    </dxf>
    <dxf>
      <font>
        <b/>
        <strike val="0"/>
        <outline val="0"/>
        <shadow val="0"/>
        <vertAlign val="baseline"/>
        <sz val="11"/>
        <color rgb="FFFF0000"/>
        <name val="Calibri"/>
        <scheme val="minor"/>
      </font>
    </dxf>
    <dxf>
      <font>
        <strike val="0"/>
        <outline val="0"/>
        <shadow val="0"/>
        <vertAlign val="baseline"/>
        <sz val="11"/>
        <name val="Calibri"/>
        <scheme val="minor"/>
      </font>
    </dxf>
    <dxf>
      <font>
        <strike val="0"/>
        <outline val="0"/>
        <shadow val="0"/>
        <vertAlign val="baseline"/>
        <sz val="11"/>
        <name val="Calibri"/>
        <scheme val="minor"/>
      </font>
    </dxf>
    <dxf>
      <font>
        <strike val="0"/>
        <outline val="0"/>
        <shadow val="0"/>
        <vertAlign val="baseline"/>
        <sz val="11"/>
        <name val="Calibri"/>
        <scheme val="minor"/>
      </font>
      <numFmt numFmtId="30" formatCode="@"/>
    </dxf>
    <dxf>
      <font>
        <color rgb="FF9C6500"/>
      </font>
      <fill>
        <patternFill>
          <bgColor rgb="FFFFEB9C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  <fill>
        <patternFill>
          <bgColor rgb="FFCAAFFF"/>
        </patternFill>
      </fill>
    </dxf>
    <dxf>
      <font>
        <color theme="0"/>
      </font>
      <fill>
        <patternFill>
          <bgColor theme="7" tint="-0.499984740745262"/>
        </patternFill>
      </fill>
    </dxf>
    <dxf>
      <font>
        <color theme="0"/>
      </font>
      <fill>
        <patternFill>
          <bgColor theme="8" tint="-0.2499465926084170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ill>
        <patternFill>
          <bgColor rgb="FFFCD0D0"/>
        </patternFill>
      </fill>
      <border>
        <bottom style="thin">
          <color theme="0"/>
        </bottom>
      </border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CD0D0"/>
        </patternFill>
      </fill>
      <border>
        <bottom style="thin">
          <color theme="0"/>
        </bottom>
      </border>
    </dxf>
  </dxfs>
  <tableStyles count="0" defaultTableStyle="TableStyleMedium2" defaultPivotStyle="PivotStyleLight16"/>
  <colors>
    <mruColors>
      <color rgb="FFFCD0D0"/>
      <color rgb="FFCAAFFF"/>
      <color rgb="FFFFCCCC"/>
      <color rgb="FFFF9999"/>
      <color rgb="FFDEC8EE"/>
      <color rgb="FFC59EE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0</xdr:rowOff>
        </xdr:from>
        <xdr:to>
          <xdr:col>0</xdr:col>
          <xdr:colOff>1104900</xdr:colOff>
          <xdr:row>0</xdr:row>
          <xdr:rowOff>285750</xdr:rowOff>
        </xdr:to>
        <xdr:sp macro="" textlink="">
          <xdr:nvSpPr>
            <xdr:cNvPr id="4122" name="Button 26" descr="Show Compact View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4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Compact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361950</xdr:colOff>
          <xdr:row>0</xdr:row>
          <xdr:rowOff>266700</xdr:rowOff>
        </xdr:to>
        <xdr:sp macro="" textlink="">
          <xdr:nvSpPr>
            <xdr:cNvPr id="4123" name="Button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4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ShA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0</xdr:row>
          <xdr:rowOff>295275</xdr:rowOff>
        </xdr:from>
        <xdr:to>
          <xdr:col>0</xdr:col>
          <xdr:colOff>714375</xdr:colOff>
          <xdr:row>0</xdr:row>
          <xdr:rowOff>552450</xdr:rowOff>
        </xdr:to>
        <xdr:sp macro="" textlink="">
          <xdr:nvSpPr>
            <xdr:cNvPr id="4124" name="Button 28" hidden="1">
              <a:extLst>
                <a:ext uri="{63B3BB69-23CF-44E3-9099-C40C66FF867C}">
                  <a14:compatExt spid="_x0000_s4124"/>
                </a:ext>
                <a:ext uri="{FF2B5EF4-FFF2-40B4-BE49-F238E27FC236}">
                  <a16:creationId xmlns:a16="http://schemas.microsoft.com/office/drawing/2014/main" id="{00000000-0008-0000-0400-00001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285750</xdr:rowOff>
        </xdr:from>
        <xdr:to>
          <xdr:col>0</xdr:col>
          <xdr:colOff>390525</xdr:colOff>
          <xdr:row>0</xdr:row>
          <xdr:rowOff>542925</xdr:rowOff>
        </xdr:to>
        <xdr:sp macro="" textlink="">
          <xdr:nvSpPr>
            <xdr:cNvPr id="4126" name="Button 30" hidden="1">
              <a:extLst>
                <a:ext uri="{63B3BB69-23CF-44E3-9099-C40C66FF867C}">
                  <a14:compatExt spid="_x0000_s4126"/>
                </a:ext>
                <a:ext uri="{FF2B5EF4-FFF2-40B4-BE49-F238E27FC236}">
                  <a16:creationId xmlns:a16="http://schemas.microsoft.com/office/drawing/2014/main" id="{00000000-0008-0000-0400-00001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Lics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0</xdr:row>
          <xdr:rowOff>304800</xdr:rowOff>
        </xdr:from>
        <xdr:to>
          <xdr:col>0</xdr:col>
          <xdr:colOff>1095375</xdr:colOff>
          <xdr:row>1</xdr:row>
          <xdr:rowOff>0</xdr:rowOff>
        </xdr:to>
        <xdr:sp macro="" textlink="">
          <xdr:nvSpPr>
            <xdr:cNvPr id="4127" name="Button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4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CS6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409575</xdr:colOff>
          <xdr:row>0</xdr:row>
          <xdr:rowOff>0</xdr:rowOff>
        </xdr:from>
        <xdr:to>
          <xdr:col>0</xdr:col>
          <xdr:colOff>1104900</xdr:colOff>
          <xdr:row>0</xdr:row>
          <xdr:rowOff>238125</xdr:rowOff>
        </xdr:to>
        <xdr:sp macro="" textlink="">
          <xdr:nvSpPr>
            <xdr:cNvPr id="7193" name="Button 25" descr="Show Compact View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8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Compact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9525</xdr:rowOff>
        </xdr:from>
        <xdr:to>
          <xdr:col>0</xdr:col>
          <xdr:colOff>361950</xdr:colOff>
          <xdr:row>0</xdr:row>
          <xdr:rowOff>266700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8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ShA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419100</xdr:colOff>
          <xdr:row>0</xdr:row>
          <xdr:rowOff>295275</xdr:rowOff>
        </xdr:from>
        <xdr:to>
          <xdr:col>0</xdr:col>
          <xdr:colOff>714375</xdr:colOff>
          <xdr:row>0</xdr:row>
          <xdr:rowOff>552450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8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285750</xdr:rowOff>
        </xdr:from>
        <xdr:to>
          <xdr:col>0</xdr:col>
          <xdr:colOff>390525</xdr:colOff>
          <xdr:row>0</xdr:row>
          <xdr:rowOff>542925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8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Lics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733425</xdr:colOff>
          <xdr:row>0</xdr:row>
          <xdr:rowOff>257175</xdr:rowOff>
        </xdr:from>
        <xdr:to>
          <xdr:col>0</xdr:col>
          <xdr:colOff>1095375</xdr:colOff>
          <xdr:row>0</xdr:row>
          <xdr:rowOff>514350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8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CS6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oNotOwn" displayName="DoNotOwn" ref="A1:AJ46" totalsRowCount="1" headerRowDxfId="2261" dataDxfId="2260" totalsRowDxfId="2259">
  <autoFilter ref="A1:AJ45" xr:uid="{00000000-0009-0000-0100-000002000000}"/>
  <tableColumns count="36">
    <tableColumn id="1" xr3:uid="{00000000-0010-0000-0000-000001000000}" name="Fav" totalsRowLabel="Total" dataDxfId="2258" totalsRowDxfId="2257"/>
    <tableColumn id="2" xr3:uid="{00000000-0010-0000-0000-000002000000}" name="Sort" dataDxfId="2256" totalsRowDxfId="2255"/>
    <tableColumn id="3" xr3:uid="{00000000-0010-0000-0000-000003000000}" name="Order #" dataDxfId="2254" totalsRowDxfId="2253"/>
    <tableColumn id="4" xr3:uid="{00000000-0010-0000-0000-000004000000}" name="Date" dataDxfId="2252" totalsRowDxfId="2251"/>
    <tableColumn id="5" xr3:uid="{00000000-0010-0000-0000-000005000000}" name="Author" dataDxfId="2250" totalsRowDxfId="2249"/>
    <tableColumn id="6" xr3:uid="{00000000-0010-0000-0000-000006000000}" name="Name" dataDxfId="2248" totalsRowDxfId="2247"/>
    <tableColumn id="7" xr3:uid="{00000000-0010-0000-0000-000007000000}" name="Slug" dataDxfId="2246" totalsRowDxfId="2245"/>
    <tableColumn id="8" xr3:uid="{00000000-0010-0000-0000-000008000000}" name="foldername" dataDxfId="2244" totalsRowDxfId="2243"/>
    <tableColumn id="9" xr3:uid="{00000000-0010-0000-0000-000009000000}" name="Hyperlink" dataDxfId="2242" totalsRowDxfId="2241">
      <calculatedColumnFormula>HYPERLINK("https://aescripts.com/"&amp;G2)</calculatedColumnFormula>
    </tableColumn>
    <tableColumn id="10" xr3:uid="{00000000-0010-0000-0000-00000A000000}" name="License Code" dataDxfId="2240" totalsRowDxfId="2239"/>
    <tableColumn id="11" xr3:uid="{00000000-0010-0000-0000-00000B000000}" name="ListPurchasesLink" dataDxfId="2238" totalsRowDxfId="2237">
      <calculatedColumnFormula>HYPERLINK("https://aescripts.com/downloadable/customer/products/",J2)</calculatedColumnFormula>
    </tableColumn>
    <tableColumn id="12" xr3:uid="{00000000-0010-0000-0000-00000C000000}" name="pre" dataDxfId="2236" totalsRowDxfId="2235"/>
    <tableColumn id="13" xr3:uid="{00000000-0010-0000-0000-00000D000000}" name="h" dataDxfId="2234" totalsRowDxfId="2233"/>
    <tableColumn id="14" xr3:uid="{00000000-0010-0000-0000-00000E000000}" name="CS6" dataDxfId="2232" totalsRowDxfId="2231"/>
    <tableColumn id="15" xr3:uid="{00000000-0010-0000-0000-00000F000000}" name="MINv" dataDxfId="2230" totalsRowDxfId="2229"/>
    <tableColumn id="16" xr3:uid="{00000000-0010-0000-0000-000010000000}" name="MAXv" dataDxfId="2228" totalsRowDxfId="2227"/>
    <tableColumn id="17" xr3:uid="{00000000-0010-0000-0000-000011000000}" name="LastVer" dataDxfId="2226" totalsRowDxfId="2225"/>
    <tableColumn id="18" xr3:uid="{00000000-0010-0000-0000-000012000000}" name="LastUpdate" dataDxfId="2224" totalsRowDxfId="2223"/>
    <tableColumn id="19" xr3:uid="{00000000-0010-0000-0000-000013000000}" name="Install Type" dataDxfId="2222" totalsRowDxfId="2221"/>
    <tableColumn id="20" xr3:uid="{00000000-0010-0000-0000-000014000000}" name="Files" dataDxfId="2220" totalsRowDxfId="2219"/>
    <tableColumn id="21" xr3:uid="{00000000-0010-0000-0000-000015000000}" name="HelpFileLink" dataDxfId="2218" totalsRowDxfId="2217">
      <calculatedColumnFormula>IF($V2="",HYPERLINK("https://aescripts.com/"&amp;$G2,$G2&amp;" help"),HYPERLINK($V2,$G2&amp;" help"))</calculatedColumnFormula>
    </tableColumn>
    <tableColumn id="22" xr3:uid="{00000000-0010-0000-0000-000016000000}" name="HelpFilePath" dataDxfId="2216" totalsRowDxfId="2215"/>
    <tableColumn id="23" xr3:uid="{00000000-0010-0000-0000-000017000000}" name="StorageLocation" dataDxfId="2214" totalsRowDxfId="2213"/>
    <tableColumn id="24" xr3:uid="{00000000-0010-0000-0000-000018000000}" name="zipFileLocation" dataDxfId="2212" totalsRowDxfId="2211"/>
    <tableColumn id="25" xr3:uid="{00000000-0010-0000-0000-000019000000}" name="O" dataDxfId="2210" totalsRowDxfId="2209"/>
    <tableColumn id="26" xr3:uid="{00000000-0010-0000-0000-00001A000000}" name="N" dataDxfId="2208" totalsRowDxfId="2207"/>
    <tableColumn id="27" xr3:uid="{00000000-0010-0000-0000-00001B000000}" name="CC2018_InstalledPath" dataDxfId="2206" totalsRowDxfId="2205"/>
    <tableColumn id="28" xr3:uid="{00000000-0010-0000-0000-00001C000000}" name="CC2017_InstalledPath" dataDxfId="2204" totalsRowDxfId="2203"/>
    <tableColumn id="29" xr3:uid="{00000000-0010-0000-0000-00001D000000}" name="CCCS6_InstalledPath" dataDxfId="2202" totalsRowDxfId="2201">
      <calculatedColumnFormula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calculatedColumnFormula>
    </tableColumn>
    <tableColumn id="30" xr3:uid="{00000000-0010-0000-0000-00001E000000}" name="SidecarFolder" dataDxfId="2200" totalsRowDxfId="2199"/>
    <tableColumn id="31" xr3:uid="{00000000-0010-0000-0000-00001F000000}" name="h2" dataDxfId="2198" totalsRowDxfId="2197"/>
    <tableColumn id="32" xr3:uid="{00000000-0010-0000-0000-000020000000}" name="Price" dataDxfId="2196" totalsRowDxfId="2195"/>
    <tableColumn id="33" xr3:uid="{00000000-0010-0000-0000-000021000000}" name="UpgradePrice" dataDxfId="2194" totalsRowDxfId="2193"/>
    <tableColumn id="34" xr3:uid="{00000000-0010-0000-0000-000022000000}" name="Sale" dataDxfId="2192" totalsRowDxfId="2191">
      <calculatedColumnFormula>IF($AE2="s",IF($AF2*0.75&gt;0,$AF2*0.75,IF($AG2*0.75&gt;0,$AG2*0.75,IF($AE2="n",$AF2*0,""))),"")</calculatedColumnFormula>
    </tableColumn>
    <tableColumn id="35" xr3:uid="{00000000-0010-0000-0000-000023000000}" name="Cad$" totalsRowFunction="sum" dataDxfId="2190" totalsRowDxfId="2189">
      <calculatedColumnFormula>IFERROR(IF(AE2="s",AH2*Values!$C$1,AF2*Values!$C$1),"")</calculatedColumnFormula>
    </tableColumn>
    <tableColumn id="36" xr3:uid="{00000000-0010-0000-0000-000024000000}" name="SimilarAs…" dataDxfId="2188" totalsRowDxfId="2187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1000000}" name="Trials" displayName="Trials" ref="A1:AJ24" totalsRowCount="1" headerRowDxfId="2023" dataDxfId="2021" headerRowBorderDxfId="2022">
  <autoFilter ref="A1:AJ23" xr:uid="{00000000-0009-0000-0100-000008000000}"/>
  <tableColumns count="36">
    <tableColumn id="1" xr3:uid="{00000000-0010-0000-0100-000001000000}" name="Fav" totalsRowLabel="Total" totalsRowDxfId="2020"/>
    <tableColumn id="2" xr3:uid="{00000000-0010-0000-0100-000002000000}" name="Sort" dataDxfId="2019" totalsRowDxfId="2018"/>
    <tableColumn id="3" xr3:uid="{00000000-0010-0000-0100-000003000000}" name="Order #" totalsRowDxfId="2017"/>
    <tableColumn id="4" xr3:uid="{00000000-0010-0000-0100-000004000000}" name="Date" dataDxfId="2016" totalsRowDxfId="2015"/>
    <tableColumn id="5" xr3:uid="{00000000-0010-0000-0100-000005000000}" name="Author" dataDxfId="2014" totalsRowDxfId="2013"/>
    <tableColumn id="6" xr3:uid="{00000000-0010-0000-0100-000006000000}" name="Name" dataDxfId="2012" totalsRowDxfId="2011"/>
    <tableColumn id="7" xr3:uid="{00000000-0010-0000-0100-000007000000}" name="Slug" totalsRowDxfId="2010"/>
    <tableColumn id="8" xr3:uid="{00000000-0010-0000-0100-000008000000}" name="foldername" totalsRowDxfId="2009"/>
    <tableColumn id="9" xr3:uid="{00000000-0010-0000-0100-000009000000}" name="Hyperlink" dataDxfId="2008" totalsRowDxfId="2007"/>
    <tableColumn id="10" xr3:uid="{00000000-0010-0000-0100-00000A000000}" name="License Code" totalsRowDxfId="2006"/>
    <tableColumn id="11" xr3:uid="{00000000-0010-0000-0100-00000B000000}" name="ListPurchasesLink" totalsRowDxfId="2005"/>
    <tableColumn id="12" xr3:uid="{00000000-0010-0000-0100-00000C000000}" name="pre" totalsRowDxfId="2004"/>
    <tableColumn id="13" xr3:uid="{00000000-0010-0000-0100-00000D000000}" name="h" totalsRowDxfId="2003"/>
    <tableColumn id="14" xr3:uid="{00000000-0010-0000-0100-00000E000000}" name="CS6" totalsRowDxfId="2002"/>
    <tableColumn id="15" xr3:uid="{00000000-0010-0000-0100-00000F000000}" name="MINv" totalsRowDxfId="2001"/>
    <tableColumn id="16" xr3:uid="{00000000-0010-0000-0100-000010000000}" name="MAXv" totalsRowDxfId="2000"/>
    <tableColumn id="17" xr3:uid="{00000000-0010-0000-0100-000011000000}" name="LastVer" dataDxfId="1999" totalsRowDxfId="1998"/>
    <tableColumn id="18" xr3:uid="{00000000-0010-0000-0100-000012000000}" name="LastUpdate" dataDxfId="1997" totalsRowDxfId="1996"/>
    <tableColumn id="19" xr3:uid="{00000000-0010-0000-0100-000013000000}" name="Install Type" dataDxfId="1995" totalsRowDxfId="1994"/>
    <tableColumn id="20" xr3:uid="{00000000-0010-0000-0100-000014000000}" name="Files" dataDxfId="1993" totalsRowDxfId="1992"/>
    <tableColumn id="21" xr3:uid="{00000000-0010-0000-0100-000015000000}" name="HelpFileLink" totalsRowDxfId="1991"/>
    <tableColumn id="22" xr3:uid="{00000000-0010-0000-0100-000016000000}" name="HelpFilePath" dataDxfId="1990" totalsRowDxfId="1989"/>
    <tableColumn id="23" xr3:uid="{00000000-0010-0000-0100-000017000000}" name="StorageLocation" totalsRowDxfId="1988">
      <calculatedColumnFormula>HYPERLINK(Values!$B$3&amp;E2&amp;"\"&amp;$H2,"TRIALS\"&amp;$E2&amp;"\"&amp;$H2&amp;"\")</calculatedColumnFormula>
    </tableColumn>
    <tableColumn id="24" xr3:uid="{00000000-0010-0000-0100-000018000000}" name="zipFileLocation" totalsRowDxfId="1987"/>
    <tableColumn id="25" xr3:uid="{00000000-0010-0000-0100-000019000000}" name="O" dataDxfId="1986" totalsRowDxfId="1985"/>
    <tableColumn id="26" xr3:uid="{00000000-0010-0000-0100-00001A000000}" name="N" dataDxfId="1984" totalsRowDxfId="1983"/>
    <tableColumn id="27" xr3:uid="{00000000-0010-0000-0100-00001B000000}" name="CC2018_InstalledPath" totalsRowDxfId="1982">
      <calculatedColumnFormula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calculatedColumnFormula>
    </tableColumn>
    <tableColumn id="28" xr3:uid="{00000000-0010-0000-0100-00001C000000}" name="CC2017_InstalledPath" totalsRowDxfId="1981">
      <calculatedColumnFormula>IF($Z2="s",HYPERLINK(Values!$C$41,Values!$A$40&amp;"\"&amp;Values!$A$17),IF($Z2="ui",HYPERLINK(Values!$C$42,Values!$A$40&amp;"\"&amp;Values!$A$18),IF($Z2="c",HYPERLINK(Values!$C$4,Values!$A$4),IF($Z2="p",HYPERLINK(Values!$C$44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calculatedColumnFormula>
    </tableColumn>
    <tableColumn id="29" xr3:uid="{00000000-0010-0000-0100-00001D000000}" name="CCCS6_InstalledPath" totalsRowDxfId="1980">
      <calculatedColumnFormula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calculatedColumnFormula>
    </tableColumn>
    <tableColumn id="30" xr3:uid="{00000000-0010-0000-0100-00001E000000}" name="SidecarFolder" totalsRowDxfId="1979"/>
    <tableColumn id="31" xr3:uid="{00000000-0010-0000-0100-00001F000000}" name="h2" dataDxfId="1978" totalsRowDxfId="1977"/>
    <tableColumn id="32" xr3:uid="{00000000-0010-0000-0100-000020000000}" name="Price" totalsRowDxfId="1976"/>
    <tableColumn id="33" xr3:uid="{00000000-0010-0000-0100-000021000000}" name="UpgradePrice" dataDxfId="1975" totalsRowDxfId="1974"/>
    <tableColumn id="34" xr3:uid="{00000000-0010-0000-0100-000022000000}" name="Sale" dataDxfId="1973" totalsRowDxfId="1972">
      <calculatedColumnFormula>IF($AE2="s",IF($AF2*0.75&gt;0,$AF2*0.75,IF($AG2*0.75&gt;0,$AG2*0.75,IF($AE2="n",$AF2*0,""))),"")</calculatedColumnFormula>
    </tableColumn>
    <tableColumn id="35" xr3:uid="{00000000-0010-0000-0100-000023000000}" name="Cad$" dataDxfId="1971" totalsRowDxfId="1970">
      <calculatedColumnFormula>IFERROR(IF(AE2="s",AH2*Values!$C$1,AF2*Values!$C$1),"")</calculatedColumnFormula>
    </tableColumn>
    <tableColumn id="36" xr3:uid="{00000000-0010-0000-0100-000024000000}" name="SimilarAs…" totalsRowFunction="count" dataDxfId="1969" totalsRowDxfId="1968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CS6_Paid" displayName="CS6_Paid" ref="A1:AI97" totalsRowShown="0" headerRowDxfId="1335" headerRowBorderDxfId="1334">
  <autoFilter ref="A1:AI97" xr:uid="{00000000-0009-0000-0100-000001000000}"/>
  <tableColumns count="35">
    <tableColumn id="1" xr3:uid="{00000000-0010-0000-0200-000001000000}" name="Fav"/>
    <tableColumn id="2" xr3:uid="{00000000-0010-0000-0200-000002000000}" name="Sort" dataDxfId="1333"/>
    <tableColumn id="3" xr3:uid="{00000000-0010-0000-0200-000003000000}" name="Order #"/>
    <tableColumn id="4" xr3:uid="{00000000-0010-0000-0200-000004000000}" name="Date" dataDxfId="1332"/>
    <tableColumn id="5" xr3:uid="{00000000-0010-0000-0200-000005000000}" name="Author" dataDxfId="1331"/>
    <tableColumn id="6" xr3:uid="{00000000-0010-0000-0200-000006000000}" name="Name"/>
    <tableColumn id="7" xr3:uid="{00000000-0010-0000-0200-000007000000}" name="Slug" dataDxfId="1330"/>
    <tableColumn id="8" xr3:uid="{00000000-0010-0000-0200-000008000000}" name="foldername"/>
    <tableColumn id="9" xr3:uid="{00000000-0010-0000-0200-000009000000}" name="Hyperlink" dataDxfId="1329" dataCellStyle="Hyperlink">
      <calculatedColumnFormula>HYPERLINK("https://aescripts.com/"&amp;G2,G2)</calculatedColumnFormula>
    </tableColumn>
    <tableColumn id="10" xr3:uid="{00000000-0010-0000-0200-00000A000000}" name="License Code"/>
    <tableColumn id="11" xr3:uid="{00000000-0010-0000-0200-00000B000000}" name="ListPurchasesLink" dataCellStyle="Hyperlink">
      <calculatedColumnFormula>HYPERLINK("https://aescripts.com/downloadable/customer/products/",J2)</calculatedColumnFormula>
    </tableColumn>
    <tableColumn id="12" xr3:uid="{00000000-0010-0000-0200-00000C000000}" name="pre">
      <calculatedColumnFormula>IF(OR(O2="CS3",O2="CS4",O2="CS5",O2="CS5.5"),O2,"NO")</calculatedColumnFormula>
    </tableColumn>
    <tableColumn id="13" xr3:uid="{00000000-0010-0000-0200-00000D000000}" name="h"/>
    <tableColumn id="14" xr3:uid="{00000000-0010-0000-0200-00000E000000}" name="CS6">
      <calculatedColumnFormula>IF(OR(M2=1,O2="CS6",P2="CS6"),"YES",IF(OR(M2=0,M2=""),"NO"))</calculatedColumnFormula>
    </tableColumn>
    <tableColumn id="15" xr3:uid="{00000000-0010-0000-0200-00000F000000}" name="MINv"/>
    <tableColumn id="16" xr3:uid="{00000000-0010-0000-0200-000010000000}" name="MAXv"/>
    <tableColumn id="17" xr3:uid="{00000000-0010-0000-0200-000011000000}" name="LastVer" dataDxfId="1328"/>
    <tableColumn id="18" xr3:uid="{00000000-0010-0000-0200-000012000000}" name="LastUpdate" dataDxfId="1327"/>
    <tableColumn id="19" xr3:uid="{00000000-0010-0000-0200-000013000000}" name="Install Type"/>
    <tableColumn id="20" xr3:uid="{00000000-0010-0000-0200-000014000000}" name="Files"/>
    <tableColumn id="21" xr3:uid="{00000000-0010-0000-0200-000015000000}" name="HelpFileLink" dataCellStyle="Hyperlink">
      <calculatedColumnFormula>IF($V2="",HYPERLINK("https://aescripts.com/"&amp;$G2,$G2&amp;" help"),HYPERLINK($V2,$G2&amp;" help"))</calculatedColumnFormula>
    </tableColumn>
    <tableColumn id="22" xr3:uid="{00000000-0010-0000-0200-000016000000}" name="HelpFilePath"/>
    <tableColumn id="23" xr3:uid="{00000000-0010-0000-0200-000017000000}" name="StorageLocation" dataCellStyle="Hyperlink">
      <calculatedColumnFormula>HYPERLINK(Values!$B$3&amp;E2&amp;"\"&amp;$H2,"OWNED\"&amp;$E2&amp;"\"&amp;$H2&amp;"\")</calculatedColumnFormula>
    </tableColumn>
    <tableColumn id="24" xr3:uid="{00000000-0010-0000-0200-000018000000}" name="zipFileLocation" dataCellStyle="Hyperlink"/>
    <tableColumn id="25" xr3:uid="{00000000-0010-0000-0200-000019000000}" name="O" dataDxfId="1326"/>
    <tableColumn id="26" xr3:uid="{00000000-0010-0000-0200-00001A000000}" name="N" dataDxfId="1325"/>
    <tableColumn id="27" xr3:uid="{00000000-0010-0000-0200-00001B000000}" name="CC2018_InstalledPath" dataCellStyle="Hyperlink"/>
    <tableColumn id="28" xr3:uid="{00000000-0010-0000-0200-00001C000000}" name="CC2017_InstalledPath" dataCellStyle="Hyperlink">
      <calculatedColumnFormula>IF($Z2="s",HYPERLINK(Values!$C$41,Values!$A$40&amp;"\"&amp;Values!$A$17),IF($Z2="ui",HYPERLINK(Values!$C$42,Values!$A$40&amp;"\"&amp;Values!$A$18),IF($Z2="c",HYPERLINK(Values!$C$5,Values!$A$5),IF($Z2="p",HYPERLINK(Values!$C$44&amp;"\"&amp;$E2,Values!$A$40&amp;"\"&amp;Values!$A$20&amp;"\"&amp;$E2),IF($Z2="pr",HYPERLINK(Values!$C$44,Values!$A$40&amp;"\"&amp;Values!$A$19),IF($Z2="ex",HYPERLINK(Values!$B$54,Values!$A$53&amp;" folder "&amp;$G2),IF($Z2="","What type of script is it?",IF($Z2="mc",HYPERLINK(Values!$B$57&amp;"\"&amp;$E2,Values!$A$55&amp;" "&amp;$E2&amp;"\"&amp;$G2),HYPERLINK(Values!$B$3&amp;$E2&amp;"\"&amp;$H2,"OWNED\"&amp;$E2&amp;"\"&amp;$H2&amp;"\")))))))))</calculatedColumnFormula>
    </tableColumn>
    <tableColumn id="29" xr3:uid="{00000000-0010-0000-0200-00001D000000}" name="CCCS6_InstalledPath" dataCellStyle="Hyperlink">
      <calculatedColumnFormula>IF($M2=0,"CS6 unsupported",IF(AND($M2=1,$Z2="s"),HYPERLINK(Values!$C$17,Values!$A$15&amp;"\"&amp;Values!$A$17),IF(AND($M2=1,$Z2="ui"),HYPERLINK(Values!$C$18,Values!$A$15&amp;"\"&amp;Values!$A$18),IF(AND($M2=1,$Z2="c"),HYPERLINK(Values!$B$5,Values!$A$5),IF(AND($M2=1,$Z2="p"),HYPERLINK(Values!$C$20&amp;"\"&amp;$E2,Values!$A$15&amp;"\"&amp;Values!$A$20&amp;"\"&amp;$E2),IF(AND($M2=1,$Z2="pr"),HYPERLINK(Values!$C$19,Values!$A$15&amp;"\"&amp;Values!$A$19),IF(AND($M2=1,$Z2="mc"),HYPERLINK(Values!$B$56&amp;"\"&amp;$E2,Values!$A$55&amp;" "&amp;$E2&amp;"\"&amp;$G2),IF(AND($M2=1,$Z2=""),"What type of script is it?",HYPERLINK(Values!$B$3&amp;E2&amp;"\"&amp;$H2,"OWNED\"&amp;$E2&amp;"\"&amp;$H2&amp;"\")))))))))</calculatedColumnFormula>
    </tableColumn>
    <tableColumn id="30" xr3:uid="{00000000-0010-0000-0200-00001E000000}" name="SidecarFolder"/>
    <tableColumn id="31" xr3:uid="{00000000-0010-0000-0200-00001F000000}" name="h2"/>
    <tableColumn id="32" xr3:uid="{00000000-0010-0000-0200-000020000000}" name="Price" dataDxfId="1324"/>
    <tableColumn id="33" xr3:uid="{00000000-0010-0000-0200-000021000000}" name="UpgradePrice" dataDxfId="1323"/>
    <tableColumn id="34" xr3:uid="{00000000-0010-0000-0200-000022000000}" name="Sale" dataDxfId="1322"/>
    <tableColumn id="35" xr3:uid="{00000000-0010-0000-0200-000023000000}" name="Cad$" dataDxfId="1321">
      <calculatedColumnFormula>IFERROR(IF(AE2="s",AH2*Values!$C$1,AF2*Values!$C$1),"")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CC_Paid" displayName="CC_Paid" ref="A1:AJ33" totalsRowShown="0" headerRowDxfId="944" headerRowBorderDxfId="943">
  <autoFilter ref="A1:AJ33" xr:uid="{00000000-0009-0000-0100-000004000000}"/>
  <tableColumns count="36">
    <tableColumn id="1" xr3:uid="{00000000-0010-0000-0300-000001000000}" name="Fav"/>
    <tableColumn id="2" xr3:uid="{00000000-0010-0000-0300-000002000000}" name="Sort"/>
    <tableColumn id="3" xr3:uid="{00000000-0010-0000-0300-000003000000}" name="Order #"/>
    <tableColumn id="4" xr3:uid="{00000000-0010-0000-0300-000004000000}" name="Date"/>
    <tableColumn id="5" xr3:uid="{00000000-0010-0000-0300-000005000000}" name="Author" dataDxfId="942"/>
    <tableColumn id="6" xr3:uid="{00000000-0010-0000-0300-000006000000}" name="Name" dataDxfId="941"/>
    <tableColumn id="7" xr3:uid="{00000000-0010-0000-0300-000007000000}" name="Slug" dataDxfId="940"/>
    <tableColumn id="8" xr3:uid="{00000000-0010-0000-0300-000008000000}" name="foldername"/>
    <tableColumn id="9" xr3:uid="{00000000-0010-0000-0300-000009000000}" name="Hyperlink" dataCellStyle="Hyperlink">
      <calculatedColumnFormula>HYPERLINK("https://aescripts.com/"&amp;G2)</calculatedColumnFormula>
    </tableColumn>
    <tableColumn id="10" xr3:uid="{00000000-0010-0000-0300-00000A000000}" name="License Code"/>
    <tableColumn id="11" xr3:uid="{00000000-0010-0000-0300-00000B000000}" name="ListPurchasesLink" dataCellStyle="Hyperlink">
      <calculatedColumnFormula>HYPERLINK("https://aescripts.com/downloadable/customer/products/?dir=asc&amp;limit=50&amp;order=product_name",J2)</calculatedColumnFormula>
    </tableColumn>
    <tableColumn id="12" xr3:uid="{00000000-0010-0000-0300-00000C000000}" name="pre" dataDxfId="939"/>
    <tableColumn id="13" xr3:uid="{00000000-0010-0000-0300-00000D000000}" name="h"/>
    <tableColumn id="14" xr3:uid="{00000000-0010-0000-0300-00000E000000}" name="CS6">
      <calculatedColumnFormula>IF(OR(M2=1,L2="CS6",P2="CS6"),"YES",IF(OR(M2=0,M2=""),"NO"))</calculatedColumnFormula>
    </tableColumn>
    <tableColumn id="15" xr3:uid="{00000000-0010-0000-0300-00000F000000}" name="MINv" dataDxfId="938"/>
    <tableColumn id="16" xr3:uid="{00000000-0010-0000-0300-000010000000}" name="MAXv" dataDxfId="937"/>
    <tableColumn id="17" xr3:uid="{00000000-0010-0000-0300-000011000000}" name="LastVer" dataDxfId="936"/>
    <tableColumn id="18" xr3:uid="{00000000-0010-0000-0300-000012000000}" name="LastUpdate" dataDxfId="935"/>
    <tableColumn id="19" xr3:uid="{00000000-0010-0000-0300-000013000000}" name="Install Type" dataDxfId="934"/>
    <tableColumn id="20" xr3:uid="{00000000-0010-0000-0300-000014000000}" name="Files" dataDxfId="933"/>
    <tableColumn id="21" xr3:uid="{00000000-0010-0000-0300-000015000000}" name="HelpFileLink" dataCellStyle="Hyperlink">
      <calculatedColumnFormula>IF($V2="",HYPERLINK("https://aescripts.com/"&amp;$G2,$G2&amp;" help"),HYPERLINK($V2,$G2&amp;" help"))</calculatedColumnFormula>
    </tableColumn>
    <tableColumn id="22" xr3:uid="{00000000-0010-0000-0300-000016000000}" name="HelpFilePath" dataDxfId="932"/>
    <tableColumn id="23" xr3:uid="{00000000-0010-0000-0300-000017000000}" name="StorageLocation" dataCellStyle="Hyperlink">
      <calculatedColumnFormula>IF(J2="trial",HYPERLINK(Values!$C$2&amp;$E2,"*TRIAL* "&amp;$E2&amp;"\"&amp;$H2),HYPERLINK(Values!$B$3&amp;E2&amp;"\"&amp;$H2,"OWNED\"&amp;$E2&amp;"\"&amp;$H2&amp;"\"))</calculatedColumnFormula>
    </tableColumn>
    <tableColumn id="24" xr3:uid="{00000000-0010-0000-0300-000018000000}" name="zipFileLocation" dataCellStyle="Hyperlink"/>
    <tableColumn id="25" xr3:uid="{00000000-0010-0000-0300-000019000000}" name="O" dataDxfId="931"/>
    <tableColumn id="26" xr3:uid="{00000000-0010-0000-0300-00001A000000}" name="N" dataDxfId="930"/>
    <tableColumn id="27" xr3:uid="{00000000-0010-0000-0300-00001B000000}" name="CC2018_InstalledPath" dataCellStyle="Hyperlink">
      <calculatedColumnFormula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calculatedColumnFormula>
    </tableColumn>
    <tableColumn id="28" xr3:uid="{00000000-0010-0000-0300-00001C000000}" name="CC2017_InstalledPath" dataCellStyle="Hyperlink">
      <calculatedColumnFormula>IF($Z2="s",HYPERLINK(Values!$C$41,Values!$A$40&amp;"\"&amp;Values!$A$17),IF($Z2="ui",HYPERLINK(Values!$C$42,Values!$A$40&amp;"\"&amp;Values!$A$18),IF($Z2="c",HYPERLINK(Values!$C$4,Values!$A$4),IF($Z2="p",HYPERLINK(Values!$C$44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calculatedColumnFormula>
    </tableColumn>
    <tableColumn id="29" xr3:uid="{00000000-0010-0000-0300-00001D000000}" name="CCCS6_InstalledPath" dataCellStyle="Hyperlink">
      <calculatedColumnFormula>IF($M2=0,"CS6 unsupported",IF(AND($M2=1,$Z2="un"),HYPERLINK(Values!$B$69,Values!$A$68)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it?",HYPERLINK(Values!$B$3&amp;E2&amp;"\"&amp;$H2,"OWNED\"&amp;$E2&amp;"\"&amp;$H2&amp;"\"))))))))))</calculatedColumnFormula>
    </tableColumn>
    <tableColumn id="30" xr3:uid="{00000000-0010-0000-0300-00001E000000}" name="SidecarFolder" dataDxfId="929"/>
    <tableColumn id="31" xr3:uid="{00000000-0010-0000-0300-00001F000000}" name="h2" dataDxfId="928"/>
    <tableColumn id="32" xr3:uid="{00000000-0010-0000-0300-000020000000}" name="Price"/>
    <tableColumn id="33" xr3:uid="{00000000-0010-0000-0300-000021000000}" name="UpgradePrice"/>
    <tableColumn id="34" xr3:uid="{00000000-0010-0000-0300-000022000000}" name="Sale" dataDxfId="927"/>
    <tableColumn id="35" xr3:uid="{00000000-0010-0000-0300-000023000000}" name="Cad$" dataDxfId="926">
      <calculatedColumnFormula>IFERROR(IF(AE2="s",AH2*Values!$C$1,AF2*Values!$C$1),"")</calculatedColumnFormula>
    </tableColumn>
    <tableColumn id="36" xr3:uid="{00000000-0010-0000-0300-000024000000}" name="SimilarAs…" dataDxfId="925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4000000}" name="CS6_NoLicense" displayName="CS6_NoLicense" ref="A1:AJ171" headerRowDxfId="536" totalsRowDxfId="534" headerRowBorderDxfId="535">
  <autoFilter ref="A1:AJ171" xr:uid="{00000000-0009-0000-0100-000003000000}"/>
  <tableColumns count="36">
    <tableColumn id="1" xr3:uid="{00000000-0010-0000-0400-000001000000}" name="Fav" totalsRowLabel="Total" dataDxfId="533" totalsRowDxfId="532"/>
    <tableColumn id="2" xr3:uid="{00000000-0010-0000-0400-000002000000}" name="Sort" dataDxfId="531" totalsRowDxfId="530"/>
    <tableColumn id="3" xr3:uid="{00000000-0010-0000-0400-000003000000}" name="Order #" dataDxfId="529" totalsRowDxfId="528"/>
    <tableColumn id="4" xr3:uid="{00000000-0010-0000-0400-000004000000}" name="Date" totalsRowDxfId="527"/>
    <tableColumn id="5" xr3:uid="{00000000-0010-0000-0400-000005000000}" name="Author" dataDxfId="526" totalsRowDxfId="525"/>
    <tableColumn id="6" xr3:uid="{00000000-0010-0000-0400-000006000000}" name="Name" dataDxfId="524" totalsRowDxfId="523"/>
    <tableColumn id="7" xr3:uid="{00000000-0010-0000-0400-000007000000}" name="Slug" dataDxfId="522" totalsRowDxfId="521"/>
    <tableColumn id="8" xr3:uid="{00000000-0010-0000-0400-000008000000}" name="foldername" totalsRowDxfId="520"/>
    <tableColumn id="9" xr3:uid="{00000000-0010-0000-0400-000009000000}" name="Hyperlink" totalsRowDxfId="519" dataCellStyle="Hyperlink">
      <calculatedColumnFormula>HYPERLINK("https://aescripts.com/"&amp;G2)</calculatedColumnFormula>
    </tableColumn>
    <tableColumn id="10" xr3:uid="{00000000-0010-0000-0400-00000A000000}" name="License Code" totalsRowDxfId="518"/>
    <tableColumn id="11" xr3:uid="{00000000-0010-0000-0400-00000B000000}" name="ListPurchasesLink" totalsRowDxfId="517" dataCellStyle="Hyperlink">
      <calculatedColumnFormula>HYPERLINK("https://aescripts.com/downloadable/customer/products/",J2)</calculatedColumnFormula>
    </tableColumn>
    <tableColumn id="12" xr3:uid="{00000000-0010-0000-0400-00000C000000}" name="pre" dataDxfId="516" totalsRowDxfId="515"/>
    <tableColumn id="13" xr3:uid="{00000000-0010-0000-0400-00000D000000}" name="h" dataDxfId="514" totalsRowDxfId="513"/>
    <tableColumn id="14" xr3:uid="{00000000-0010-0000-0400-00000E000000}" name="CS6" totalsRowDxfId="512">
      <calculatedColumnFormula>IF(OR(M2=1,L2="CS6",P2="CS6"),"YES",IF(OR(M2=0,M2=""),"NO"))</calculatedColumnFormula>
    </tableColumn>
    <tableColumn id="15" xr3:uid="{00000000-0010-0000-0400-00000F000000}" name="MINv" dataDxfId="511" totalsRowDxfId="510"/>
    <tableColumn id="16" xr3:uid="{00000000-0010-0000-0400-000010000000}" name="MAXv" dataDxfId="509" totalsRowDxfId="508"/>
    <tableColumn id="17" xr3:uid="{00000000-0010-0000-0400-000011000000}" name="LastVer" dataDxfId="507" totalsRowDxfId="506"/>
    <tableColumn id="18" xr3:uid="{00000000-0010-0000-0400-000012000000}" name="LastUpdate" dataDxfId="505" totalsRowDxfId="504"/>
    <tableColumn id="19" xr3:uid="{00000000-0010-0000-0400-000013000000}" name="Install Type" dataDxfId="503" totalsRowDxfId="502"/>
    <tableColumn id="20" xr3:uid="{00000000-0010-0000-0400-000014000000}" name="Files" dataDxfId="501" totalsRowDxfId="500"/>
    <tableColumn id="21" xr3:uid="{00000000-0010-0000-0400-000015000000}" name="HelpFileLink" totalsRowDxfId="499" dataCellStyle="Hyperlink">
      <calculatedColumnFormula>IF($V2="",HYPERLINK("https://aescripts.com/"&amp;$G2,$G2&amp;" help"),HYPERLINK($V2,$G2&amp;" help"))</calculatedColumnFormula>
    </tableColumn>
    <tableColumn id="22" xr3:uid="{00000000-0010-0000-0400-000016000000}" name="HelpFilePath" dataDxfId="498" totalsRowDxfId="497"/>
    <tableColumn id="23" xr3:uid="{00000000-0010-0000-0400-000017000000}" name="StorageLocation" totalsRowDxfId="496" dataCellStyle="Hyperlink">
      <calculatedColumnFormula>IF(J2="trial",HYPERLINK(Values!$C$2&amp;$E2,"*TRIAL* "&amp;$E2&amp;"\"&amp;$H2),HYPERLINK(Values!$B$3&amp;E2&amp;"\"&amp;$H2,"OWNED\"&amp;$E2&amp;"\"&amp;$H2&amp;"\"))</calculatedColumnFormula>
    </tableColumn>
    <tableColumn id="24" xr3:uid="{00000000-0010-0000-0400-000018000000}" name="zipFileLocation" totalsRowDxfId="495" dataCellStyle="Hyperlink"/>
    <tableColumn id="25" xr3:uid="{00000000-0010-0000-0400-000019000000}" name="O" dataDxfId="494" totalsRowDxfId="493"/>
    <tableColumn id="26" xr3:uid="{00000000-0010-0000-0400-00001A000000}" name="N" dataDxfId="492" totalsRowDxfId="491"/>
    <tableColumn id="27" xr3:uid="{00000000-0010-0000-0400-00001B000000}" name="CC2018_InstalledPath" totalsRowDxfId="490" dataCellStyle="Hyperlink">
      <calculatedColumnFormula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calculatedColumnFormula>
    </tableColumn>
    <tableColumn id="28" xr3:uid="{00000000-0010-0000-0400-00001C000000}" name="CC2017_InstalledPath" totalsRowDxfId="489" dataCellStyle="Hyperlink">
      <calculatedColumnFormula>IF($Z2="un",HYPERLINK(Values!$B$73,Values!$A$68),IF($Z2="s",HYPERLINK(Values!$C$41,Values!$A$40&amp;"\"&amp;Values!$A$17),IF($Z2="ui",HYPERLINK(Values!$C$42,Values!$A$40&amp;"\"&amp;Values!$A$18),IF($Z2="c",HYPERLINK(Values!$C$4,Values!$A$4),IF($Z2="p",HYPERLINK(Values!$C$45&amp;"\"&amp;$E2,Values!$A$40&amp;"\"&amp;Values!$A$20&amp;"\"&amp;$E2),IF($Z2="pr",HYPERLINK(Values!$C$44,Values!$A$46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"&amp;$E2&amp;"\"&amp;$G2),HYPERLINK(Values!$B$3&amp;F2&amp;"\"&amp;$H2,"OWNED\"&amp;$E2&amp;"\"&amp;$H2&amp;"\"))))))))))</calculatedColumnFormula>
    </tableColumn>
    <tableColumn id="29" xr3:uid="{00000000-0010-0000-0400-00001D000000}" name="CCCS6_InstalledPath" totalsRowDxfId="488" dataCellStyle="Hyperlink">
      <calculatedColumnFormula>IF($M2=0,"CS6 unsupported",IF(AND($M2=1,$Z2="un"),HYPERLINK(Values!$B$69,Values!$A$68)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it?",HYPERLINK(Values!$B$3&amp;E2&amp;"\"&amp;$H2,"OWNED\"&amp;$E2&amp;"\"&amp;$H2&amp;"\"))))))))))</calculatedColumnFormula>
    </tableColumn>
    <tableColumn id="30" xr3:uid="{00000000-0010-0000-0400-00001E000000}" name="SidecarFolder" dataDxfId="487" totalsRowDxfId="486"/>
    <tableColumn id="31" xr3:uid="{00000000-0010-0000-0400-00001F000000}" name="h2" totalsRowDxfId="485"/>
    <tableColumn id="32" xr3:uid="{00000000-0010-0000-0400-000020000000}" name="Price" totalsRowFunction="sum" dataDxfId="484" totalsRowDxfId="483"/>
    <tableColumn id="33" xr3:uid="{00000000-0010-0000-0400-000021000000}" name="UpgradePrice" dataDxfId="482" totalsRowDxfId="481"/>
    <tableColumn id="34" xr3:uid="{00000000-0010-0000-0400-000022000000}" name="Sale" dataDxfId="480" totalsRowDxfId="479">
      <calculatedColumnFormula>IF(AE2="s",AF2*0.75,IF(AE2="n",AF2*0,""))</calculatedColumnFormula>
    </tableColumn>
    <tableColumn id="35" xr3:uid="{00000000-0010-0000-0400-000023000000}" name="Cad$" dataDxfId="478" totalsRowDxfId="477">
      <calculatedColumnFormula>IFERROR(IF(AE2="s",AH2*Values!$C$1,AF2*Values!$C$1),"")</calculatedColumnFormula>
    </tableColumn>
    <tableColumn id="37" xr3:uid="{00000000-0010-0000-0400-000025000000}" name="SimilarAs…" totalsRowFunction="count" dataDxfId="476" totalsRowDxfId="475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CC_NoLicense" displayName="CC_NoLicense" ref="A1:AJ18" totalsRowShown="0" headerRowDxfId="242" headerRowBorderDxfId="241">
  <autoFilter ref="A1:AJ18" xr:uid="{00000000-0009-0000-0100-000005000000}"/>
  <tableColumns count="36">
    <tableColumn id="1" xr3:uid="{00000000-0010-0000-0500-000001000000}" name="Fav"/>
    <tableColumn id="2" xr3:uid="{00000000-0010-0000-0500-000002000000}" name="Sort" dataDxfId="240"/>
    <tableColumn id="3" xr3:uid="{00000000-0010-0000-0500-000003000000}" name="Order #"/>
    <tableColumn id="4" xr3:uid="{00000000-0010-0000-0500-000004000000}" name="Date"/>
    <tableColumn id="5" xr3:uid="{00000000-0010-0000-0500-000005000000}" name="Author" dataDxfId="239"/>
    <tableColumn id="6" xr3:uid="{00000000-0010-0000-0500-000006000000}" name="Name" dataDxfId="238"/>
    <tableColumn id="7" xr3:uid="{00000000-0010-0000-0500-000007000000}" name="Slug" dataDxfId="237"/>
    <tableColumn id="8" xr3:uid="{00000000-0010-0000-0500-000008000000}" name="foldername"/>
    <tableColumn id="9" xr3:uid="{00000000-0010-0000-0500-000009000000}" name="Hyperlink" dataCellStyle="Hyperlink">
      <calculatedColumnFormula>HYPERLINK("https://aescripts.com/"&amp;G2)</calculatedColumnFormula>
    </tableColumn>
    <tableColumn id="10" xr3:uid="{00000000-0010-0000-0500-00000A000000}" name="License Code"/>
    <tableColumn id="11" xr3:uid="{00000000-0010-0000-0500-00000B000000}" name="ListPurchasesLink" dataCellStyle="Hyperlink">
      <calculatedColumnFormula>HYPERLINK("https://aescripts.com/downloadable/customer/products/",J2)</calculatedColumnFormula>
    </tableColumn>
    <tableColumn id="12" xr3:uid="{00000000-0010-0000-0500-00000C000000}" name="pre" dataDxfId="236"/>
    <tableColumn id="13" xr3:uid="{00000000-0010-0000-0500-00000D000000}" name="h"/>
    <tableColumn id="14" xr3:uid="{00000000-0010-0000-0500-00000E000000}" name="CS6">
      <calculatedColumnFormula>IF(M2=1,"YES",IF(M2=0,"NO",""))</calculatedColumnFormula>
    </tableColumn>
    <tableColumn id="15" xr3:uid="{00000000-0010-0000-0500-00000F000000}" name="MINv" dataDxfId="235"/>
    <tableColumn id="16" xr3:uid="{00000000-0010-0000-0500-000010000000}" name="MAXv" dataDxfId="234"/>
    <tableColumn id="17" xr3:uid="{00000000-0010-0000-0500-000011000000}" name="LastVer" dataDxfId="233"/>
    <tableColumn id="18" xr3:uid="{00000000-0010-0000-0500-000012000000}" name="LastUpdate" dataDxfId="232"/>
    <tableColumn id="19" xr3:uid="{00000000-0010-0000-0500-000013000000}" name="Install Type" dataDxfId="231"/>
    <tableColumn id="20" xr3:uid="{00000000-0010-0000-0500-000014000000}" name="Files" dataDxfId="230"/>
    <tableColumn id="21" xr3:uid="{00000000-0010-0000-0500-000015000000}" name="HelpFileLink" dataCellStyle="Hyperlink">
      <calculatedColumnFormula>IF($V2="",HYPERLINK("https://aescripts.com/"&amp;$G2,$G2&amp;" help"),HYPERLINK($V2,$G2&amp;" help"))</calculatedColumnFormula>
    </tableColumn>
    <tableColumn id="22" xr3:uid="{00000000-0010-0000-0500-000016000000}" name="HelpFilePath" dataDxfId="229"/>
    <tableColumn id="23" xr3:uid="{00000000-0010-0000-0500-000017000000}" name="StorageLocation" dataCellStyle="Hyperlink">
      <calculatedColumnFormula>IF(J2="trial",HYPERLINK(Values!$C$2&amp;$E2,"*TRIAL* "&amp;$E2&amp;"\"&amp;$H2),HYPERLINK(Values!$B$3&amp;E2&amp;"\"&amp;$H2,"OWNED\"&amp;$E2&amp;"\"&amp;$H2&amp;"\"))</calculatedColumnFormula>
    </tableColumn>
    <tableColumn id="24" xr3:uid="{00000000-0010-0000-0500-000018000000}" name="zipFileLocation" dataCellStyle="Hyperlink"/>
    <tableColumn id="25" xr3:uid="{00000000-0010-0000-0500-000019000000}" name="O" dataDxfId="228"/>
    <tableColumn id="26" xr3:uid="{00000000-0010-0000-0500-00001A000000}" name="N" dataDxfId="227"/>
    <tableColumn id="27" xr3:uid="{00000000-0010-0000-0500-00001B000000}" name="CC2018_InstalledPath" dataCellStyle="Hyperlink">
      <calculatedColumnFormula>IF($Z2="s",HYPERLINK(Values!$C$47,Values!$A$46&amp;"\"&amp;Values!$A$17),IF($Z2="ui",HYPERLINK(Values!$C$48,Values!$A$46&amp;"\"&amp;Values!$A$18),IF($Z2="c",HYPERLINK(Values!$C$5,Values!$A$5)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calculatedColumnFormula>
    </tableColumn>
    <tableColumn id="28" xr3:uid="{00000000-0010-0000-0500-00001C000000}" name="CC2017_InstalledPath" dataCellStyle="Hyperlink">
      <calculatedColumnFormula>IF($Z2="s",HYPERLINK(Values!$C$41,Values!$A$40&amp;"\"&amp;Values!$A$17),IF($Z2="ui",HYPERLINK(Values!$C$42,Values!$A$40&amp;"\"&amp;Values!$A$18),IF($Z2="c",HYPERLINK(Values!$C$5,Values!$A$5),IF($Z2="p",HYPERLINK(Values!$C$44&amp;"\"&amp;$E2,Values!$A$40&amp;"\"&amp;Values!$A$20&amp;"\"&amp;$E2),IF($Z2="pr",HYPERLINK(Values!$C$49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calculatedColumnFormula>
    </tableColumn>
    <tableColumn id="29" xr3:uid="{00000000-0010-0000-0500-00001D000000}" name="CCCS6_InstalledPath" dataDxfId="226"/>
    <tableColumn id="30" xr3:uid="{00000000-0010-0000-0500-00001E000000}" name="SidecarFolder" dataDxfId="225"/>
    <tableColumn id="31" xr3:uid="{00000000-0010-0000-0500-00001F000000}" name="h2" dataDxfId="224"/>
    <tableColumn id="32" xr3:uid="{00000000-0010-0000-0500-000020000000}" name="Price"/>
    <tableColumn id="33" xr3:uid="{00000000-0010-0000-0500-000021000000}" name="UpgradePrice"/>
    <tableColumn id="34" xr3:uid="{00000000-0010-0000-0500-000022000000}" name="Sale" dataDxfId="223"/>
    <tableColumn id="35" xr3:uid="{00000000-0010-0000-0500-000023000000}" name="Cad$" dataDxfId="222">
      <calculatedColumnFormula>IFERROR(IF(AE2="s",AH2*Values!$C$1,AF2*Values!$C$1),"")</calculatedColumnFormula>
    </tableColumn>
    <tableColumn id="36" xr3:uid="{00000000-0010-0000-0500-000024000000}" name="SimilarAs…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Others" displayName="Others" ref="A1:AL35" totalsRowShown="0" headerRowDxfId="83">
  <autoFilter ref="A1:AL35" xr:uid="{00000000-0009-0000-0100-000007000000}">
    <filterColumn colId="36">
      <filters>
        <filter val="https://www.mtmograph.com/"/>
      </filters>
    </filterColumn>
  </autoFilter>
  <tableColumns count="38">
    <tableColumn id="1" xr3:uid="{00000000-0010-0000-0600-000001000000}" name="Fav"/>
    <tableColumn id="2" xr3:uid="{00000000-0010-0000-0600-000002000000}" name="Sort"/>
    <tableColumn id="3" xr3:uid="{00000000-0010-0000-0600-000003000000}" name="Order #"/>
    <tableColumn id="4" xr3:uid="{00000000-0010-0000-0600-000004000000}" name="Date"/>
    <tableColumn id="5" xr3:uid="{00000000-0010-0000-0600-000005000000}" name="Author"/>
    <tableColumn id="6" xr3:uid="{00000000-0010-0000-0600-000006000000}" name="Name"/>
    <tableColumn id="7" xr3:uid="{00000000-0010-0000-0600-000007000000}" name="Slug"/>
    <tableColumn id="8" xr3:uid="{00000000-0010-0000-0600-000008000000}" name="foldername"/>
    <tableColumn id="9" xr3:uid="{00000000-0010-0000-0600-000009000000}" name="Hyperlink" dataCellStyle="Hyperlink"/>
    <tableColumn id="10" xr3:uid="{00000000-0010-0000-0600-00000A000000}" name="License Code"/>
    <tableColumn id="11" xr3:uid="{00000000-0010-0000-0600-00000B000000}" name="ListPurchasesLink"/>
    <tableColumn id="12" xr3:uid="{00000000-0010-0000-0600-00000C000000}" name="pre"/>
    <tableColumn id="13" xr3:uid="{00000000-0010-0000-0600-00000D000000}" name="h"/>
    <tableColumn id="14" xr3:uid="{00000000-0010-0000-0600-00000E000000}" name="CS6">
      <calculatedColumnFormula>IF(OR(M2=1,O2="CS6",P2="CS6"),"YES",IF(OR(M2=0,M2=""),"NO"))</calculatedColumnFormula>
    </tableColumn>
    <tableColumn id="15" xr3:uid="{00000000-0010-0000-0600-00000F000000}" name="MINv"/>
    <tableColumn id="16" xr3:uid="{00000000-0010-0000-0600-000010000000}" name="MAXv"/>
    <tableColumn id="17" xr3:uid="{00000000-0010-0000-0600-000011000000}" name="LastVer"/>
    <tableColumn id="18" xr3:uid="{00000000-0010-0000-0600-000012000000}" name="LastUpdate"/>
    <tableColumn id="19" xr3:uid="{00000000-0010-0000-0600-000013000000}" name="Install Type"/>
    <tableColumn id="20" xr3:uid="{00000000-0010-0000-0600-000014000000}" name="Files"/>
    <tableColumn id="21" xr3:uid="{00000000-0010-0000-0600-000015000000}" name="HelpFileLink"/>
    <tableColumn id="22" xr3:uid="{00000000-0010-0000-0600-000016000000}" name="HelpFilePath"/>
    <tableColumn id="23" xr3:uid="{00000000-0010-0000-0600-000017000000}" name="StorageLocation" dataCellStyle="Hyperlink"/>
    <tableColumn id="24" xr3:uid="{00000000-0010-0000-0600-000018000000}" name="zipFileLocation" dataCellStyle="Hyperlink"/>
    <tableColumn id="25" xr3:uid="{00000000-0010-0000-0600-000019000000}" name="O" dataDxfId="82"/>
    <tableColumn id="26" xr3:uid="{00000000-0010-0000-0600-00001A000000}" name="N" dataDxfId="81"/>
    <tableColumn id="27" xr3:uid="{00000000-0010-0000-0600-00001B000000}" name="CC2018_InstalledPath"/>
    <tableColumn id="28" xr3:uid="{00000000-0010-0000-0600-00001C000000}" name="CC2017_InstalledPath" dataCellStyle="Hyperlink"/>
    <tableColumn id="29" xr3:uid="{00000000-0010-0000-0600-00001D000000}" name="CCCS6_InstalledPath"/>
    <tableColumn id="30" xr3:uid="{00000000-0010-0000-0600-00001E000000}" name="SidecarFolder"/>
    <tableColumn id="31" xr3:uid="{00000000-0010-0000-0600-00001F000000}" name="h2"/>
    <tableColumn id="32" xr3:uid="{00000000-0010-0000-0600-000020000000}" name="Price"/>
    <tableColumn id="33" xr3:uid="{00000000-0010-0000-0600-000021000000}" name="UpgradePrice"/>
    <tableColumn id="34" xr3:uid="{00000000-0010-0000-0600-000022000000}" name="Sale"/>
    <tableColumn id="35" xr3:uid="{00000000-0010-0000-0600-000023000000}" name="Cad$"/>
    <tableColumn id="36" xr3:uid="{00000000-0010-0000-0600-000024000000}" name="SimilarAs…"/>
    <tableColumn id="37" xr3:uid="{00000000-0010-0000-0600-000025000000}" name="Link" dataCellStyle="Hyperlink"/>
    <tableColumn id="38" xr3:uid="{00000000-0010-0000-0600-000026000000}" name="Type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Presets_CC" displayName="Presets_CC" ref="A1:AJ3" totalsRowShown="0" headerRowDxfId="11" headerRowBorderDxfId="10">
  <autoFilter ref="A1:AJ3" xr:uid="{00000000-0009-0000-0100-000006000000}"/>
  <tableColumns count="36">
    <tableColumn id="1" xr3:uid="{00000000-0010-0000-0700-000001000000}" name="Fav"/>
    <tableColumn id="2" xr3:uid="{00000000-0010-0000-0700-000002000000}" name="Sort" dataDxfId="9"/>
    <tableColumn id="3" xr3:uid="{00000000-0010-0000-0700-000003000000}" name="Order #"/>
    <tableColumn id="4" xr3:uid="{00000000-0010-0000-0700-000004000000}" name="Date" dataDxfId="8"/>
    <tableColumn id="5" xr3:uid="{00000000-0010-0000-0700-000005000000}" name="Author"/>
    <tableColumn id="6" xr3:uid="{00000000-0010-0000-0700-000006000000}" name="Name"/>
    <tableColumn id="7" xr3:uid="{00000000-0010-0000-0700-000007000000}" name="Slug"/>
    <tableColumn id="8" xr3:uid="{00000000-0010-0000-0700-000008000000}" name="foldername"/>
    <tableColumn id="9" xr3:uid="{00000000-0010-0000-0700-000009000000}" name="Hyperlink" dataDxfId="7" dataCellStyle="Hyperlink">
      <calculatedColumnFormula>HYPERLINK("https://aescripts.com/"&amp;G2,G2)</calculatedColumnFormula>
    </tableColumn>
    <tableColumn id="10" xr3:uid="{00000000-0010-0000-0700-00000A000000}" name="License Code"/>
    <tableColumn id="11" xr3:uid="{00000000-0010-0000-0700-00000B000000}" name="ListPurchasesLink" dataCellStyle="Hyperlink">
      <calculatedColumnFormula>HYPERLINK("https://aescripts.com/downloadable/customer/products/",J2)</calculatedColumnFormula>
    </tableColumn>
    <tableColumn id="12" xr3:uid="{00000000-0010-0000-0700-00000C000000}" name="pre"/>
    <tableColumn id="13" xr3:uid="{00000000-0010-0000-0700-00000D000000}" name="h"/>
    <tableColumn id="14" xr3:uid="{00000000-0010-0000-0700-00000E000000}" name="CS6">
      <calculatedColumnFormula>IF(M2=1,"YES",IF(M2=0,"NO",""))</calculatedColumnFormula>
    </tableColumn>
    <tableColumn id="15" xr3:uid="{00000000-0010-0000-0700-00000F000000}" name="MINv"/>
    <tableColumn id="16" xr3:uid="{00000000-0010-0000-0700-000010000000}" name="MAXv"/>
    <tableColumn id="17" xr3:uid="{00000000-0010-0000-0700-000011000000}" name="LastVer" dataDxfId="6"/>
    <tableColumn id="18" xr3:uid="{00000000-0010-0000-0700-000012000000}" name="LastUpdate" dataDxfId="5"/>
    <tableColumn id="19" xr3:uid="{00000000-0010-0000-0700-000013000000}" name="Install Type"/>
    <tableColumn id="20" xr3:uid="{00000000-0010-0000-0700-000014000000}" name="Files"/>
    <tableColumn id="21" xr3:uid="{00000000-0010-0000-0700-000015000000}" name="HelpFileLink" dataCellStyle="Hyperlink">
      <calculatedColumnFormula>IF($V2="",HYPERLINK("https://aescripts.com/"&amp;$G2,$G2&amp;" help"),HYPERLINK($V2,$G2&amp;" help"))</calculatedColumnFormula>
    </tableColumn>
    <tableColumn id="22" xr3:uid="{00000000-0010-0000-0700-000016000000}" name="HelpFilePath"/>
    <tableColumn id="23" xr3:uid="{00000000-0010-0000-0700-000017000000}" name="StorageLocation" dataCellStyle="Hyperlink">
      <calculatedColumnFormula>HYPERLINK(Values!$B$3&amp;E2&amp;"\"&amp;$H2,"OWNED\"&amp;$E2&amp;"\"&amp;$H2&amp;"\")</calculatedColumnFormula>
    </tableColumn>
    <tableColumn id="24" xr3:uid="{00000000-0010-0000-0700-000018000000}" name="zipFileLocation" dataCellStyle="Hyperlink"/>
    <tableColumn id="25" xr3:uid="{00000000-0010-0000-0700-000019000000}" name="O" dataDxfId="4"/>
    <tableColumn id="26" xr3:uid="{00000000-0010-0000-0700-00001A000000}" name="N" dataDxfId="3"/>
    <tableColumn id="27" xr3:uid="{00000000-0010-0000-0700-00001B000000}" name="CC2018_InstalledPath" dataCellStyle="Hyperlink">
      <calculatedColumnFormula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calculatedColumnFormula>
    </tableColumn>
    <tableColumn id="28" xr3:uid="{00000000-0010-0000-0700-00001C000000}" name="CC2017_InstalledPath" dataCellStyle="Hyperlink">
      <calculatedColumnFormula>IF($Z2="s",HYPERLINK(Values!$C$42,Values!$A$40&amp;"\"&amp;Values!$A$17),IF($Z2="ui",HYPERLINK(Values!$C$43,Values!$A$40&amp;"\"&amp;Values!$A$18),IF($Z2="c",HYPERLINK(Values!$C$4,Values!$A$4),IF($Z2="p",HYPERLINK(Values!$C$45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calculatedColumnFormula>
    </tableColumn>
    <tableColumn id="29" xr3:uid="{00000000-0010-0000-0700-00001D000000}" name="CCCS6_InstalledPath" dataCellStyle="Hyperlink">
      <calculatedColumnFormula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calculatedColumnFormula>
    </tableColumn>
    <tableColumn id="30" xr3:uid="{00000000-0010-0000-0700-00001E000000}" name="SidecarFolder"/>
    <tableColumn id="31" xr3:uid="{00000000-0010-0000-0700-00001F000000}" name="h2"/>
    <tableColumn id="32" xr3:uid="{00000000-0010-0000-0700-000020000000}" name="Price"/>
    <tableColumn id="33" xr3:uid="{00000000-0010-0000-0700-000021000000}" name="UpgradePrice"/>
    <tableColumn id="34" xr3:uid="{00000000-0010-0000-0700-000022000000}" name="Sale"/>
    <tableColumn id="35" xr3:uid="{00000000-0010-0000-0700-000023000000}" name="Cad$"/>
    <tableColumn id="36" xr3:uid="{00000000-0010-0000-0700-000024000000}" name="SimilarAs…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PPROprfpset" displayName="PPROprfpset" ref="A1:AJ2" totalsRowShown="0" headerRowDxfId="2" headerRowBorderDxfId="1">
  <autoFilter ref="A1:AJ2" xr:uid="{00000000-0009-0000-0100-000009000000}"/>
  <tableColumns count="36">
    <tableColumn id="1" xr3:uid="{00000000-0010-0000-0800-000001000000}" name="Fav"/>
    <tableColumn id="2" xr3:uid="{00000000-0010-0000-0800-000002000000}" name="Sort"/>
    <tableColumn id="3" xr3:uid="{00000000-0010-0000-0800-000003000000}" name="Order #"/>
    <tableColumn id="4" xr3:uid="{00000000-0010-0000-0800-000004000000}" name="Date"/>
    <tableColumn id="5" xr3:uid="{00000000-0010-0000-0800-000005000000}" name="Author"/>
    <tableColumn id="6" xr3:uid="{00000000-0010-0000-0800-000006000000}" name="Name"/>
    <tableColumn id="7" xr3:uid="{00000000-0010-0000-0800-000007000000}" name="Slug"/>
    <tableColumn id="8" xr3:uid="{00000000-0010-0000-0800-000008000000}" name="foldername"/>
    <tableColumn id="9" xr3:uid="{00000000-0010-0000-0800-000009000000}" name="Hyperlink" dataCellStyle="Hyperlink"/>
    <tableColumn id="10" xr3:uid="{00000000-0010-0000-0800-00000A000000}" name="License Code"/>
    <tableColumn id="11" xr3:uid="{00000000-0010-0000-0800-00000B000000}" name="ListPurchasesLink"/>
    <tableColumn id="12" xr3:uid="{00000000-0010-0000-0800-00000C000000}" name="pre"/>
    <tableColumn id="13" xr3:uid="{00000000-0010-0000-0800-00000D000000}" name="h"/>
    <tableColumn id="14" xr3:uid="{00000000-0010-0000-0800-00000E000000}" name="CS6"/>
    <tableColumn id="15" xr3:uid="{00000000-0010-0000-0800-00000F000000}" name="MINv"/>
    <tableColumn id="16" xr3:uid="{00000000-0010-0000-0800-000010000000}" name="MAXv"/>
    <tableColumn id="17" xr3:uid="{00000000-0010-0000-0800-000011000000}" name="LastVer"/>
    <tableColumn id="18" xr3:uid="{00000000-0010-0000-0800-000012000000}" name="LastUpdate"/>
    <tableColumn id="19" xr3:uid="{00000000-0010-0000-0800-000013000000}" name="Install Type"/>
    <tableColumn id="20" xr3:uid="{00000000-0010-0000-0800-000014000000}" name="Files"/>
    <tableColumn id="21" xr3:uid="{00000000-0010-0000-0800-000015000000}" name="HelpFileLink"/>
    <tableColumn id="22" xr3:uid="{00000000-0010-0000-0800-000016000000}" name="HelpFilePath"/>
    <tableColumn id="23" xr3:uid="{00000000-0010-0000-0800-000017000000}" name="StorageLocation"/>
    <tableColumn id="24" xr3:uid="{00000000-0010-0000-0800-000018000000}" name="zipFileLocation" dataCellStyle="Hyperlink"/>
    <tableColumn id="25" xr3:uid="{00000000-0010-0000-0800-000019000000}" name="O"/>
    <tableColumn id="26" xr3:uid="{00000000-0010-0000-0800-00001A000000}" name="N"/>
    <tableColumn id="27" xr3:uid="{00000000-0010-0000-0800-00001B000000}" name="CC2018_InstalledPath"/>
    <tableColumn id="28" xr3:uid="{00000000-0010-0000-0800-00001C000000}" name="CC2017_InstalledPath"/>
    <tableColumn id="29" xr3:uid="{00000000-0010-0000-0800-00001D000000}" name="CCCS6_InstalledPath"/>
    <tableColumn id="30" xr3:uid="{00000000-0010-0000-0800-00001E000000}" name="SidecarFolder"/>
    <tableColumn id="31" xr3:uid="{00000000-0010-0000-0800-00001F000000}" name="h2"/>
    <tableColumn id="32" xr3:uid="{00000000-0010-0000-0800-000020000000}" name="Price"/>
    <tableColumn id="33" xr3:uid="{00000000-0010-0000-0800-000021000000}" name="UpgradePrice"/>
    <tableColumn id="34" xr3:uid="{00000000-0010-0000-0800-000022000000}" name="Sale"/>
    <tableColumn id="35" xr3:uid="{00000000-0010-0000-0800-000023000000}" name="Cad$"/>
    <tableColumn id="36" xr3:uid="{00000000-0010-0000-0800-000024000000}" name="SimilarAs…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youtube.com/watch?v=8I924WhYrw0" TargetMode="External"/><Relationship Id="rId2" Type="http://schemas.openxmlformats.org/officeDocument/2006/relationships/hyperlink" Target="https://www.redgiant.com/products/shooter-pluraleyes/" TargetMode="External"/><Relationship Id="rId1" Type="http://schemas.openxmlformats.org/officeDocument/2006/relationships/hyperlink" Target="https://www.youtube.com/watch?v=8I924WhYrw0" TargetMode="External"/><Relationship Id="rId5" Type="http://schemas.openxmlformats.org/officeDocument/2006/relationships/table" Target="../tables/table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file:///C:\Users\luctrudel\AppData\Roaming\Microsoft\OWNED\Videohive.net\funkyman2009\videohive-19557954-part-of-aged-violin-on-black-background\55_VmlvbGluMg.mov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nabscripts.com/downloads_en.html" TargetMode="External"/><Relationship Id="rId13" Type="http://schemas.openxmlformats.org/officeDocument/2006/relationships/hyperlink" Target="http://www.nabscripts.com/downloads_en.html" TargetMode="External"/><Relationship Id="rId18" Type="http://schemas.openxmlformats.org/officeDocument/2006/relationships/hyperlink" Target="http://www.nabscripts.com/downloads_en.html" TargetMode="External"/><Relationship Id="rId3" Type="http://schemas.openxmlformats.org/officeDocument/2006/relationships/hyperlink" Target="https://aescripts.com/sales/order/view/order_id/1037661/" TargetMode="External"/><Relationship Id="rId21" Type="http://schemas.openxmlformats.org/officeDocument/2006/relationships/printerSettings" Target="../printerSettings/printerSettings6.bin"/><Relationship Id="rId7" Type="http://schemas.openxmlformats.org/officeDocument/2006/relationships/hyperlink" Target="http://www.nabscripts.com/" TargetMode="External"/><Relationship Id="rId12" Type="http://schemas.openxmlformats.org/officeDocument/2006/relationships/hyperlink" Target="http://www.nabscripts.com/downloads_en.html" TargetMode="External"/><Relationship Id="rId17" Type="http://schemas.openxmlformats.org/officeDocument/2006/relationships/hyperlink" Target="http://www.nabscripts.com/downloads_en.html" TargetMode="External"/><Relationship Id="rId2" Type="http://schemas.openxmlformats.org/officeDocument/2006/relationships/hyperlink" Target="https://aescripts.com/sales/order/view/order_id/1037661/" TargetMode="External"/><Relationship Id="rId16" Type="http://schemas.openxmlformats.org/officeDocument/2006/relationships/hyperlink" Target="http://www.nabscripts.com/downloads_en.html" TargetMode="External"/><Relationship Id="rId20" Type="http://schemas.openxmlformats.org/officeDocument/2006/relationships/hyperlink" Target="http://www.nabscripts.com/downloads_en.html" TargetMode="External"/><Relationship Id="rId1" Type="http://schemas.openxmlformats.org/officeDocument/2006/relationships/hyperlink" Target="https://aescripts.com/sales/order/view/order_id/1037661/" TargetMode="External"/><Relationship Id="rId6" Type="http://schemas.openxmlformats.org/officeDocument/2006/relationships/hyperlink" Target="http://www.nabscripts.com/" TargetMode="External"/><Relationship Id="rId11" Type="http://schemas.openxmlformats.org/officeDocument/2006/relationships/hyperlink" Target="http://www.nabscripts.com/downloads_en.html" TargetMode="External"/><Relationship Id="rId5" Type="http://schemas.openxmlformats.org/officeDocument/2006/relationships/hyperlink" Target="http://www.nabscripts.com/downloads_en.html" TargetMode="External"/><Relationship Id="rId15" Type="http://schemas.openxmlformats.org/officeDocument/2006/relationships/hyperlink" Target="http://www.nabscripts.com/downloads_en.html" TargetMode="External"/><Relationship Id="rId10" Type="http://schemas.openxmlformats.org/officeDocument/2006/relationships/hyperlink" Target="http://www.nabscripts.com/downloads_en.html" TargetMode="External"/><Relationship Id="rId19" Type="http://schemas.openxmlformats.org/officeDocument/2006/relationships/hyperlink" Target="http://www.nabscripts.com/downloads_en.html" TargetMode="External"/><Relationship Id="rId4" Type="http://schemas.openxmlformats.org/officeDocument/2006/relationships/hyperlink" Target="https://aescripts.com/sales/order/view/order_id/1037661/" TargetMode="External"/><Relationship Id="rId9" Type="http://schemas.openxmlformats.org/officeDocument/2006/relationships/hyperlink" Target="http://www.nabscripts.com/downloads_en.html" TargetMode="External"/><Relationship Id="rId14" Type="http://schemas.openxmlformats.org/officeDocument/2006/relationships/hyperlink" Target="http://www.nabscripts.com/downloads_en.html" TargetMode="External"/><Relationship Id="rId22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hyperlink" Target="http://conigs.com/tools/release-colors" TargetMode="External"/><Relationship Id="rId7" Type="http://schemas.openxmlformats.org/officeDocument/2006/relationships/printerSettings" Target="../printerSettings/printerSettings7.bin"/><Relationship Id="rId2" Type="http://schemas.openxmlformats.org/officeDocument/2006/relationships/hyperlink" Target="https://aescripts.com/mamoworldjson" TargetMode="External"/><Relationship Id="rId1" Type="http://schemas.openxmlformats.org/officeDocument/2006/relationships/hyperlink" Target="https://aescripts.com/sales/order/view/order_id/1037924/" TargetMode="External"/><Relationship Id="rId6" Type="http://schemas.openxmlformats.org/officeDocument/2006/relationships/hyperlink" Target="https://aescripts.com/sales/order/view/order_id/1037661/" TargetMode="External"/><Relationship Id="rId5" Type="http://schemas.openxmlformats.org/officeDocument/2006/relationships/hyperlink" Target="https://aescripts.com/sales/order/view/order_id/1044310/" TargetMode="External"/><Relationship Id="rId4" Type="http://schemas.openxmlformats.org/officeDocument/2006/relationships/hyperlink" Target="http://conigs.com/tools/zero-tangents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ischluft.com/" TargetMode="External"/><Relationship Id="rId3" Type="http://schemas.openxmlformats.org/officeDocument/2006/relationships/hyperlink" Target="http://videocopilot.net/dl/saxT2sTajE" TargetMode="External"/><Relationship Id="rId7" Type="http://schemas.openxmlformats.org/officeDocument/2006/relationships/hyperlink" Target="http://video9.videocopilot.net/efc5e19e65fe9ca2cbd9818d45ac92a1/videotutorials/projects/98-1.zip" TargetMode="External"/><Relationship Id="rId2" Type="http://schemas.openxmlformats.org/officeDocument/2006/relationships/hyperlink" Target="http://www.videocopilot.net/blog/2016/11/fx-console-v1-0-1-new-enhancements-and-fixes/" TargetMode="External"/><Relationship Id="rId1" Type="http://schemas.openxmlformats.org/officeDocument/2006/relationships/hyperlink" Target="http://www.videocopilot.net/docs/element2/" TargetMode="External"/><Relationship Id="rId6" Type="http://schemas.openxmlformats.org/officeDocument/2006/relationships/hyperlink" Target="https://www.videocopilot.net/tutorials/reflection_plug-in/" TargetMode="External"/><Relationship Id="rId11" Type="http://schemas.openxmlformats.org/officeDocument/2006/relationships/table" Target="../tables/table7.xml"/><Relationship Id="rId5" Type="http://schemas.openxmlformats.org/officeDocument/2006/relationships/hyperlink" Target="https://www.videocopilot.net/tutorials/saber_plug-in/" TargetMode="External"/><Relationship Id="rId10" Type="http://schemas.openxmlformats.org/officeDocument/2006/relationships/hyperlink" Target="http://www.battleaxe.co/" TargetMode="External"/><Relationship Id="rId4" Type="http://schemas.openxmlformats.org/officeDocument/2006/relationships/hyperlink" Target="http://www.videocopilot.net/dl/zu2TeXAuyz" TargetMode="External"/><Relationship Id="rId9" Type="http://schemas.openxmlformats.org/officeDocument/2006/relationships/hyperlink" Target="http://www.battleaxe.co/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hyperlink" Target="file:///C:\Users\luctrudel\AppData\Roaming\Microsoft\OWNED\Greg%20Gunn\puppettools_v3.7.3\PuppetTools_v3.7.3\Resources" TargetMode="Externa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hyperlink" Target="https://premierepro.net/jarles-premiere-pro-presets-version-4/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videohive.ne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tabColor rgb="FFDEC8EE"/>
  </sheetPr>
  <dimension ref="A1:AJ48"/>
  <sheetViews>
    <sheetView zoomScale="80" zoomScaleNormal="80" workbookViewId="0">
      <pane ySplit="1" topLeftCell="A2" activePane="bottomLeft" state="frozen"/>
      <selection sqref="A1:XFD1"/>
      <selection pane="bottomLeft" activeCell="AL15" sqref="AL15"/>
    </sheetView>
  </sheetViews>
  <sheetFormatPr defaultRowHeight="15" x14ac:dyDescent="0.25"/>
  <cols>
    <col min="1" max="1" width="8.140625" style="75" hidden="1" customWidth="1"/>
    <col min="2" max="2" width="8" style="77" hidden="1" customWidth="1"/>
    <col min="3" max="3" width="17.42578125" style="75" hidden="1" customWidth="1"/>
    <col min="4" max="4" width="11.7109375" style="75" hidden="1" customWidth="1"/>
    <col min="5" max="5" width="26.42578125" style="75" customWidth="1"/>
    <col min="6" max="6" width="27" style="75" customWidth="1"/>
    <col min="7" max="8" width="26.28515625" style="75" customWidth="1"/>
    <col min="9" max="9" width="44.28515625" style="75" hidden="1" customWidth="1"/>
    <col min="10" max="10" width="25.140625" style="75" hidden="1" customWidth="1"/>
    <col min="11" max="11" width="22.5703125" style="75" hidden="1" customWidth="1"/>
    <col min="12" max="12" width="9.140625" style="75" customWidth="1"/>
    <col min="13" max="13" width="8.28515625" style="71" customWidth="1"/>
    <col min="14" max="14" width="9.42578125" style="75" customWidth="1"/>
    <col min="15" max="15" width="12.28515625" style="76" customWidth="1"/>
    <col min="16" max="16" width="15.85546875" style="76" customWidth="1"/>
    <col min="17" max="17" width="15.5703125" style="78" customWidth="1"/>
    <col min="18" max="18" width="18.7109375" style="75" customWidth="1"/>
    <col min="19" max="19" width="15.140625" style="75" hidden="1" customWidth="1"/>
    <col min="20" max="20" width="35" style="75" hidden="1" customWidth="1"/>
    <col min="21" max="21" width="19.7109375" style="75" hidden="1" customWidth="1"/>
    <col min="22" max="22" width="16.7109375" style="75" hidden="1" customWidth="1"/>
    <col min="23" max="23" width="47.28515625" style="75" hidden="1" customWidth="1"/>
    <col min="24" max="24" width="4.42578125" style="75" hidden="1" customWidth="1"/>
    <col min="25" max="25" width="3.28515625" style="75" hidden="1" customWidth="1"/>
    <col min="26" max="26" width="3.140625" style="75" hidden="1" customWidth="1"/>
    <col min="27" max="28" width="28" style="75" hidden="1" customWidth="1"/>
    <col min="29" max="29" width="26.5703125" style="75" hidden="1" customWidth="1"/>
    <col min="30" max="30" width="28.28515625" style="75" hidden="1" customWidth="1"/>
    <col min="31" max="31" width="5.5703125" style="75" customWidth="1"/>
    <col min="32" max="32" width="13.28515625" style="43" customWidth="1"/>
    <col min="33" max="33" width="25" style="43" customWidth="1"/>
    <col min="34" max="34" width="14.42578125" style="22" customWidth="1"/>
    <col min="35" max="35" width="19.85546875" style="22" customWidth="1"/>
    <col min="36" max="36" width="17.42578125" style="22" hidden="1" customWidth="1"/>
    <col min="37" max="37" width="9.140625" style="75"/>
    <col min="38" max="43" width="9.140625" style="75" customWidth="1"/>
    <col min="44" max="16384" width="9.140625" style="75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A2" s="69"/>
      <c r="B2" s="80">
        <v>0</v>
      </c>
      <c r="C2" s="75" t="s">
        <v>36</v>
      </c>
      <c r="D2" s="75" t="s">
        <v>36</v>
      </c>
      <c r="E2" s="75" t="s">
        <v>37</v>
      </c>
      <c r="F2" s="75" t="s">
        <v>38</v>
      </c>
      <c r="G2" s="75" t="s">
        <v>39</v>
      </c>
      <c r="H2" s="75" t="s">
        <v>40</v>
      </c>
      <c r="I2" s="40" t="str">
        <f t="shared" ref="I2:I18" si="0">HYPERLINK("https://aescripts.com/"&amp;G2)</f>
        <v>https://aescripts.com/gridder</v>
      </c>
      <c r="J2" s="75" t="s">
        <v>41</v>
      </c>
      <c r="K2" s="40" t="str">
        <f>HYPERLINK("https://aescripts.com/downloadable/customer/products/",J2)</f>
        <v>trial</v>
      </c>
      <c r="L2" s="40"/>
      <c r="M2" s="77">
        <v>0</v>
      </c>
      <c r="N2" s="75" t="str">
        <f>IF(M2=1,"YES",IF(M2=0,"NO",""))</f>
        <v>NO</v>
      </c>
      <c r="P2" s="76" t="s">
        <v>42</v>
      </c>
      <c r="Q2" s="78" t="s">
        <v>43</v>
      </c>
      <c r="R2" s="75">
        <v>43035</v>
      </c>
      <c r="U2" s="75" t="str">
        <f t="shared" ref="U2:U45" si="1">IF($V2="",HYPERLINK("https://aescripts.com/"&amp;$G2,$G2&amp;" help"),HYPERLINK($V2,$G2&amp;" help"))</f>
        <v>gridder help</v>
      </c>
      <c r="W2" s="75" t="str">
        <f>IF(J2="trial",HYPERLINK(Values!$C$2&amp;$E2,"*TRIAL* "&amp;$E2&amp;"\"&amp;$H2),HYPERLINK(Values!$B$3&amp;E2&amp;"\"&amp;$H2,"OWNED\"&amp;$E2&amp;"\"&amp;$H2&amp;"\"))</f>
        <v>*TRIAL* Nik Ska\gridder2_v1.0.1</v>
      </c>
      <c r="X2" s="75" t="s">
        <v>44</v>
      </c>
      <c r="AA2" s="75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What type of script is it?</v>
      </c>
      <c r="AB2" s="75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f>
        <v>What type of script is it?</v>
      </c>
      <c r="AC2" s="75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 unsupported</v>
      </c>
      <c r="AE2" s="5"/>
      <c r="AF2" s="43">
        <v>14.99</v>
      </c>
      <c r="AH2" s="69" t="str">
        <f t="shared" ref="AH2:AH44" si="2">IF($AE2="s",IF($AF2*0.75&gt;0,$AF2*0.75,IF($AG2*0.75&gt;0,$AG2*0.75,IF($AE2="n",$AF2*0,""))),"")</f>
        <v/>
      </c>
      <c r="AI2" s="81">
        <f>IFERROR(IF(AE2="s",AH2*Values!$C$1,AF2*Values!$C$1),"")</f>
        <v>20.536300000000001</v>
      </c>
      <c r="AJ2" s="69"/>
    </row>
    <row r="3" spans="1:36" x14ac:dyDescent="0.25">
      <c r="A3" s="69"/>
      <c r="B3" s="80">
        <v>0</v>
      </c>
      <c r="C3" s="75" t="s">
        <v>36</v>
      </c>
      <c r="D3" s="75" t="s">
        <v>36</v>
      </c>
      <c r="E3" s="75" t="s">
        <v>37</v>
      </c>
      <c r="F3" s="75" t="s">
        <v>45</v>
      </c>
      <c r="G3" s="75" t="s">
        <v>46</v>
      </c>
      <c r="H3" s="75" t="str">
        <f>IF(K3="trial","",K3)</f>
        <v>No TRIALS AVAILABLE</v>
      </c>
      <c r="I3" s="40" t="str">
        <f t="shared" si="0"/>
        <v>https://aescripts.com/origami-hexagons-pack-1</v>
      </c>
      <c r="J3" s="75" t="s">
        <v>41</v>
      </c>
      <c r="K3" s="40" t="s">
        <v>47</v>
      </c>
      <c r="L3" s="40"/>
      <c r="M3" s="77">
        <v>0</v>
      </c>
      <c r="N3" s="75" t="str">
        <f>IF(M3=1,"YES",IF(M3=0,"NO",""))</f>
        <v>NO</v>
      </c>
      <c r="U3" s="75" t="str">
        <f t="shared" si="1"/>
        <v>origami-hexagons-pack-1 help</v>
      </c>
      <c r="W3" s="75" t="str">
        <f>IF(J3="trial",HYPERLINK(Values!$C$2&amp;$E3,"*TRIAL* "&amp;$E3&amp;"\"&amp;$H3),HYPERLINK(Values!$B$3&amp;E3&amp;"\"&amp;$H3,"OWNED\"&amp;$E3&amp;"\"&amp;$H3&amp;"\"))</f>
        <v>*TRIAL* Nik Ska\No TRIALS AVAILABLE</v>
      </c>
      <c r="AA3" s="75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What type of script is it?</v>
      </c>
      <c r="AB3" s="75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</f>
        <v>What type of script is it?</v>
      </c>
      <c r="AC3" s="75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 unsupported</v>
      </c>
      <c r="AF3" s="43">
        <v>9.99</v>
      </c>
      <c r="AH3" s="69" t="str">
        <f t="shared" si="2"/>
        <v/>
      </c>
      <c r="AI3" s="69">
        <f>IFERROR(IF(AE3="s",AH3*Values!$C$1,AF3*Values!$C$1),"")</f>
        <v>13.686300000000001</v>
      </c>
      <c r="AJ3" s="69"/>
    </row>
    <row r="4" spans="1:36" x14ac:dyDescent="0.25">
      <c r="A4" s="69"/>
      <c r="B4" s="80">
        <v>0</v>
      </c>
      <c r="C4" s="75" t="s">
        <v>36</v>
      </c>
      <c r="D4" s="75" t="s">
        <v>36</v>
      </c>
      <c r="E4" s="75" t="s">
        <v>48</v>
      </c>
      <c r="F4" s="75" t="s">
        <v>49</v>
      </c>
      <c r="G4" s="75" t="s">
        <v>50</v>
      </c>
      <c r="H4" s="75" t="s">
        <v>51</v>
      </c>
      <c r="I4" s="40" t="str">
        <f t="shared" si="0"/>
        <v>https://aescripts.com/property-effector</v>
      </c>
      <c r="J4" s="75" t="s">
        <v>41</v>
      </c>
      <c r="K4" s="40" t="str">
        <f t="shared" ref="K4:K10" si="3">HYPERLINK("https://aescripts.com/downloadable/customer/products/",J4)</f>
        <v>trial</v>
      </c>
      <c r="L4" s="40"/>
      <c r="M4" s="77">
        <v>0</v>
      </c>
      <c r="N4" s="75" t="str">
        <f>IF(M4=1,"YES",IF(M4=0,"NO",""))</f>
        <v>NO</v>
      </c>
      <c r="U4" s="75" t="str">
        <f t="shared" si="1"/>
        <v>property-effector help</v>
      </c>
      <c r="W4" s="75" t="str">
        <f>IF(J4="trial",HYPERLINK(Values!$C$2&amp;$E4,"*TRIAL* "&amp;$E4&amp;"\"&amp;$H4),HYPERLINK(Values!$B$3&amp;E4&amp;"\"&amp;$H4,"OWNED\"&amp;$E4&amp;"\"&amp;$H4&amp;"\"))</f>
        <v>*TRIAL* Ryan Cashman\property_effector_v1.0.2</v>
      </c>
      <c r="AA4" s="75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What type of script is it?</v>
      </c>
      <c r="AB4" s="75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"&amp;$E4&amp;"\"&amp;$G4),HYPERLINK(Values!$B$3&amp;F4&amp;"\"&amp;$H4,"OWNED\"&amp;$E4&amp;"\"&amp;$H4&amp;"\")))))))))</f>
        <v>What type of script is it?</v>
      </c>
      <c r="AC4" s="75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CS6 unsupported</v>
      </c>
      <c r="AF4" s="43">
        <v>39.99</v>
      </c>
      <c r="AH4" s="69" t="str">
        <f t="shared" si="2"/>
        <v/>
      </c>
      <c r="AI4" s="69">
        <f>IFERROR(IF(AE4="s",AH4*Values!$C$1,AF4*Values!$C$1),"")</f>
        <v>54.786300000000004</v>
      </c>
      <c r="AJ4" s="69"/>
    </row>
    <row r="5" spans="1:36" x14ac:dyDescent="0.25">
      <c r="A5" s="69"/>
      <c r="B5" s="80">
        <v>0</v>
      </c>
      <c r="C5" s="75" t="s">
        <v>36</v>
      </c>
      <c r="D5" s="75" t="s">
        <v>36</v>
      </c>
      <c r="E5" s="75" t="s">
        <v>52</v>
      </c>
      <c r="F5" s="75" t="s">
        <v>53</v>
      </c>
      <c r="G5" s="75" t="s">
        <v>54</v>
      </c>
      <c r="H5" s="75" t="s">
        <v>55</v>
      </c>
      <c r="I5" s="40" t="str">
        <f t="shared" si="0"/>
        <v>https://aescripts.com/transhape</v>
      </c>
      <c r="J5" s="75" t="s">
        <v>41</v>
      </c>
      <c r="K5" s="40" t="str">
        <f t="shared" si="3"/>
        <v>trial</v>
      </c>
      <c r="L5" s="40"/>
      <c r="M5" s="77">
        <v>0</v>
      </c>
      <c r="N5" s="75" t="str">
        <f>IF(M5=1,"YES",IF(M5=0,"NO",""))</f>
        <v>NO</v>
      </c>
      <c r="R5" s="75">
        <v>42174</v>
      </c>
      <c r="U5" s="75" t="str">
        <f t="shared" si="1"/>
        <v>transhape help</v>
      </c>
      <c r="W5" s="75" t="str">
        <f>IF(J5="trial",HYPERLINK(Values!$C$2&amp;$E5,"*TRIAL* "&amp;$E5&amp;"\"&amp;$H5),HYPERLINK(Values!$B$3&amp;E5&amp;"\"&amp;$H5,"OWNED\"&amp;$E5&amp;"\"&amp;$H5&amp;"\"))</f>
        <v>*TRIAL* Sunrise Moon\transhape_v1.8.1</v>
      </c>
      <c r="AA5" s="75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What type of script is it?</v>
      </c>
      <c r="AB5" s="75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"&amp;$E5&amp;"\"&amp;$G5),HYPERLINK(Values!$B$3&amp;F5&amp;"\"&amp;$H5,"OWNED\"&amp;$E5&amp;"\"&amp;$H5&amp;"\")))))))))</f>
        <v>What type of script is it?</v>
      </c>
      <c r="AC5" s="75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CS6 unsupported</v>
      </c>
      <c r="AF5" s="43">
        <v>49.99</v>
      </c>
      <c r="AH5" s="69" t="str">
        <f t="shared" si="2"/>
        <v/>
      </c>
      <c r="AI5" s="69">
        <f>IFERROR(IF(AE5="s",AH5*Values!$C$1,AF5*Values!$C$1),"")</f>
        <v>68.486300000000014</v>
      </c>
      <c r="AJ5" s="69"/>
    </row>
    <row r="6" spans="1:36" x14ac:dyDescent="0.25">
      <c r="A6" s="69"/>
      <c r="B6" s="80">
        <v>0</v>
      </c>
      <c r="C6" s="75" t="s">
        <v>36</v>
      </c>
      <c r="D6" s="75" t="s">
        <v>36</v>
      </c>
      <c r="E6" s="75" t="s">
        <v>56</v>
      </c>
      <c r="F6" s="75" t="s">
        <v>57</v>
      </c>
      <c r="G6" s="75" t="s">
        <v>58</v>
      </c>
      <c r="H6" s="75" t="s">
        <v>59</v>
      </c>
      <c r="I6" s="40" t="str">
        <f t="shared" si="0"/>
        <v>https://aescripts.com/shape-motion</v>
      </c>
      <c r="J6" s="75" t="s">
        <v>41</v>
      </c>
      <c r="K6" s="40" t="str">
        <f t="shared" si="3"/>
        <v>trial</v>
      </c>
      <c r="L6" s="40"/>
      <c r="M6" s="77">
        <v>1</v>
      </c>
      <c r="N6" s="75" t="str">
        <f t="shared" ref="N6:N27" si="4">IF(M6=1,"YES",IF(M6=0,"NO",""))</f>
        <v>YES</v>
      </c>
      <c r="U6" s="75" t="str">
        <f t="shared" si="1"/>
        <v>shape-motion help</v>
      </c>
      <c r="W6" s="75" t="str">
        <f>IF(J6="trial",HYPERLINK(Values!$C$2&amp;$E6,"*TRIAL* "&amp;$E6&amp;"\"&amp;$H6),HYPERLINK(Values!$B$3&amp;E6&amp;"\"&amp;$H6,"OWNED\"&amp;$E6&amp;"\"&amp;$H6&amp;"\"))</f>
        <v>*TRIAL* Adam Katz\shape_motion_v1-1</v>
      </c>
      <c r="AA6" s="75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What type of script is it?</v>
      </c>
      <c r="AB6" s="75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"&amp;$E6&amp;"\"&amp;$G6),HYPERLINK(Values!$B$3&amp;F6&amp;"\"&amp;$H6,"OWNED\"&amp;$E6&amp;"\"&amp;$H6&amp;"\")))))))))</f>
        <v>What type of script is it?</v>
      </c>
      <c r="AC6" s="75" t="str">
        <f>IF($M6=0,"CS6 unsupported"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</f>
        <v>What type of script is it?</v>
      </c>
      <c r="AF6" s="43">
        <v>39.99</v>
      </c>
      <c r="AH6" s="69" t="str">
        <f t="shared" si="2"/>
        <v/>
      </c>
      <c r="AI6" s="69">
        <f>IFERROR(IF(AE6="s",AH6*Values!$C$1,AF6*Values!$C$1),"")</f>
        <v>54.786300000000004</v>
      </c>
      <c r="AJ6" s="69"/>
    </row>
    <row r="7" spans="1:36" x14ac:dyDescent="0.25">
      <c r="A7" s="69"/>
      <c r="B7" s="80">
        <v>0</v>
      </c>
      <c r="C7" s="75" t="s">
        <v>36</v>
      </c>
      <c r="D7" s="75" t="s">
        <v>36</v>
      </c>
      <c r="E7" s="75" t="s">
        <v>60</v>
      </c>
      <c r="F7" s="75" t="s">
        <v>61</v>
      </c>
      <c r="G7" s="75" t="s">
        <v>62</v>
      </c>
      <c r="H7" s="75" t="s">
        <v>63</v>
      </c>
      <c r="I7" s="40" t="str">
        <f t="shared" si="0"/>
        <v>https://aescripts.com/trigger</v>
      </c>
      <c r="J7" s="75" t="s">
        <v>41</v>
      </c>
      <c r="K7" s="40" t="str">
        <f t="shared" si="3"/>
        <v>trial</v>
      </c>
      <c r="L7" s="40"/>
      <c r="M7" s="77">
        <v>1</v>
      </c>
      <c r="N7" s="75" t="str">
        <f t="shared" si="4"/>
        <v>YES</v>
      </c>
      <c r="U7" s="75" t="str">
        <f t="shared" si="1"/>
        <v>trigger help</v>
      </c>
      <c r="W7" s="75" t="str">
        <f>IF(J7="trial",HYPERLINK(Values!$C$2&amp;$E7,"*TRIAL* "&amp;$E7&amp;"\"&amp;$H7),HYPERLINK(Values!$B$3&amp;E7&amp;"\"&amp;$H7,"OWNED\"&amp;$E7&amp;"\"&amp;$H7&amp;"\"))</f>
        <v>*TRIAL* Casey Baker\trigger_v1.1</v>
      </c>
      <c r="AA7" s="75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What type of script is it?</v>
      </c>
      <c r="AB7" s="75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"&amp;$E7&amp;"\"&amp;$G7),HYPERLINK(Values!$B$3&amp;F7&amp;"\"&amp;$H7,"OWNED\"&amp;$E7&amp;"\"&amp;$H7&amp;"\")))))))))</f>
        <v>What type of script is it?</v>
      </c>
      <c r="AC7" s="75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</f>
        <v>What type of script is it?</v>
      </c>
      <c r="AF7" s="43">
        <v>29.99</v>
      </c>
      <c r="AH7" s="69" t="str">
        <f t="shared" si="2"/>
        <v/>
      </c>
      <c r="AI7" s="69">
        <f>IFERROR(IF(AE7="s",AH7*Values!$C$1,AF7*Values!$C$1),"")</f>
        <v>41.086300000000001</v>
      </c>
      <c r="AJ7" s="69"/>
    </row>
    <row r="8" spans="1:36" x14ac:dyDescent="0.25">
      <c r="A8" s="69"/>
      <c r="B8" s="80">
        <v>0</v>
      </c>
      <c r="C8" s="75" t="s">
        <v>36</v>
      </c>
      <c r="D8" s="75" t="s">
        <v>36</v>
      </c>
      <c r="E8" s="75" t="s">
        <v>64</v>
      </c>
      <c r="F8" s="75" t="s">
        <v>65</v>
      </c>
      <c r="G8" s="75" t="s">
        <v>66</v>
      </c>
      <c r="H8" s="75" t="s">
        <v>67</v>
      </c>
      <c r="I8" s="40" t="str">
        <f t="shared" si="0"/>
        <v>https://aescripts.com/parrot</v>
      </c>
      <c r="J8" s="75" t="s">
        <v>41</v>
      </c>
      <c r="K8" s="40" t="str">
        <f t="shared" si="3"/>
        <v>trial</v>
      </c>
      <c r="L8" s="40"/>
      <c r="M8" s="77">
        <v>1</v>
      </c>
      <c r="N8" s="75" t="str">
        <f t="shared" si="4"/>
        <v>YES</v>
      </c>
      <c r="U8" s="75" t="str">
        <f t="shared" si="1"/>
        <v>parrot help</v>
      </c>
      <c r="W8" s="75" t="str">
        <f>IF(J8="trial",HYPERLINK(Values!$C$2&amp;$E8,"*TRIAL* "&amp;$E8&amp;"\"&amp;$H8),HYPERLINK(Values!$B$3&amp;E8&amp;"\"&amp;$H8,"OWNED\"&amp;$E8&amp;"\"&amp;$H8&amp;"\"))</f>
        <v>*TRIAL* Mike Overbeck\parrot_v1.0.3</v>
      </c>
      <c r="AA8" s="75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What type of script is it?</v>
      </c>
      <c r="AB8" s="75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"&amp;$E8&amp;"\"&amp;$G8),HYPERLINK(Values!$B$3&amp;F8&amp;"\"&amp;$H8,"OWNED\"&amp;$E8&amp;"\"&amp;$H8&amp;"\")))))))))</f>
        <v>What type of script is it?</v>
      </c>
      <c r="AC8" s="75" t="str">
        <f>IF($M8=0,"CS6 unsupported"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it?",HYPERLINK(Values!$B$3&amp;E8&amp;"\"&amp;$H8,"OWNED\"&amp;$E8&amp;"\"&amp;$H8&amp;"\")))))))))</f>
        <v>What type of script is it?</v>
      </c>
      <c r="AF8" s="43">
        <v>49.99</v>
      </c>
      <c r="AH8" s="69" t="str">
        <f t="shared" si="2"/>
        <v/>
      </c>
      <c r="AI8" s="69">
        <f>IFERROR(IF(AE8="s",AH8*Values!$C$1,AF8*Values!$C$1),"")</f>
        <v>68.486300000000014</v>
      </c>
      <c r="AJ8" s="69"/>
    </row>
    <row r="9" spans="1:36" x14ac:dyDescent="0.25">
      <c r="A9" s="69"/>
      <c r="B9" s="80">
        <v>0</v>
      </c>
      <c r="C9" s="75" t="s">
        <v>36</v>
      </c>
      <c r="D9" s="75" t="s">
        <v>36</v>
      </c>
      <c r="E9" s="75" t="s">
        <v>64</v>
      </c>
      <c r="F9" s="75" t="s">
        <v>68</v>
      </c>
      <c r="G9" s="75" t="s">
        <v>69</v>
      </c>
      <c r="H9" s="75" t="s">
        <v>70</v>
      </c>
      <c r="I9" s="40" t="str">
        <f t="shared" si="0"/>
        <v>https://aescripts.com/joysticks-n-sliders</v>
      </c>
      <c r="J9" s="75" t="s">
        <v>41</v>
      </c>
      <c r="K9" s="40" t="str">
        <f t="shared" si="3"/>
        <v>trial</v>
      </c>
      <c r="L9" s="40"/>
      <c r="M9" s="77">
        <v>1</v>
      </c>
      <c r="N9" s="75" t="str">
        <f t="shared" si="4"/>
        <v>YES</v>
      </c>
      <c r="U9" s="75" t="str">
        <f t="shared" si="1"/>
        <v>joysticks-n-sliders help</v>
      </c>
      <c r="V9" s="75" t="s">
        <v>71</v>
      </c>
      <c r="W9" s="75" t="str">
        <f>IF(J9="trial",HYPERLINK(Values!$C$2&amp;$E9,"*TRIAL* "&amp;$E9&amp;"\"&amp;$H9),HYPERLINK(Values!$B$3&amp;E9&amp;"\"&amp;$H9,"OWNED\"&amp;$E9&amp;"\"&amp;$H9&amp;"\"))</f>
        <v>*TRIAL* Mike Overbeck\joysticks_n_sliders_v1.7.1</v>
      </c>
      <c r="Y9" s="75" t="s">
        <v>72</v>
      </c>
      <c r="Z9" s="75" t="s">
        <v>72</v>
      </c>
      <c r="AA9" s="75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CC 2018\ScriptUI Panels</v>
      </c>
      <c r="AB9" s="75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"&amp;$E9&amp;"\"&amp;$G9),HYPERLINK(Values!$B$3&amp;F9&amp;"\"&amp;$H9,"OWNED\"&amp;$E9&amp;"\"&amp;$H9&amp;"\")))))))))</f>
        <v>CC 2018\ScriptUI Panels</v>
      </c>
      <c r="AC9" s="75" t="str">
        <f>IF($M9=0,"CS6 unsupported"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it?",HYPERLINK(Values!$B$3&amp;E9&amp;"\"&amp;$H9,"OWNED\"&amp;$E9&amp;"\"&amp;$H9&amp;"\")))))))))</f>
        <v>CS6\ScriptUI Panels</v>
      </c>
      <c r="AF9" s="43">
        <v>39.99</v>
      </c>
      <c r="AH9" s="69" t="str">
        <f t="shared" si="2"/>
        <v/>
      </c>
      <c r="AI9" s="69">
        <f>IFERROR(IF(AE9="s",AH9*Values!$C$1,AF9*Values!$C$1),"")</f>
        <v>54.786300000000004</v>
      </c>
      <c r="AJ9" s="69"/>
    </row>
    <row r="10" spans="1:36" x14ac:dyDescent="0.25">
      <c r="A10" s="69"/>
      <c r="B10" s="80">
        <v>0</v>
      </c>
      <c r="C10" s="75" t="s">
        <v>36</v>
      </c>
      <c r="D10" s="75" t="s">
        <v>36</v>
      </c>
      <c r="E10" s="75" t="s">
        <v>56</v>
      </c>
      <c r="F10" s="75" t="s">
        <v>73</v>
      </c>
      <c r="G10" s="75" t="s">
        <v>74</v>
      </c>
      <c r="H10" s="75" t="s">
        <v>75</v>
      </c>
      <c r="I10" s="40" t="str">
        <f t="shared" si="0"/>
        <v>https://aescripts.com/align-to-path</v>
      </c>
      <c r="J10" s="75" t="s">
        <v>41</v>
      </c>
      <c r="K10" s="40" t="str">
        <f t="shared" si="3"/>
        <v>trial</v>
      </c>
      <c r="L10" s="40"/>
      <c r="M10" s="77">
        <v>1</v>
      </c>
      <c r="N10" s="75" t="str">
        <f t="shared" si="4"/>
        <v>YES</v>
      </c>
      <c r="U10" s="75" t="str">
        <f t="shared" si="1"/>
        <v>align-to-path help</v>
      </c>
      <c r="W10" s="75" t="str">
        <f>IF(J10="trial",HYPERLINK(Values!$C$2&amp;$E10,"*TRIAL* "&amp;$E10&amp;"\"&amp;$H10),HYPERLINK(Values!$B$3&amp;E10&amp;"\"&amp;$H10,"OWNED\"&amp;$E10&amp;"\"&amp;$H10&amp;"\"))</f>
        <v>*TRIAL* Adam Katz\align_to_path_v1.6</v>
      </c>
      <c r="AA10" s="75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What type of script is it?</v>
      </c>
      <c r="AB10" s="75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"&amp;$E10&amp;"\"&amp;$G10),HYPERLINK(Values!$B$3&amp;F10&amp;"\"&amp;$H10,"OWNED\"&amp;$E10&amp;"\"&amp;$H10&amp;"\")))))))))</f>
        <v>What type of script is it?</v>
      </c>
      <c r="AC10" s="75" t="str">
        <f>IF($M10=0,"CS6 unsupported",IF(AND($M10=1,$Z10="s"),HYPERLINK(Values!$C$17,Values!$A$15&amp;"\"&amp;Values!$A$17),IF(AND($M10=1,$Z10="ui"),HYPERLINK(Values!$C$18,Values!$A$15&amp;"\"&amp;Values!$A$18),IF(AND($M10=1,$Z10="c"),HYPERLINK(Values!$C$4,Values!$A$4),IF(AND($M10=1,$Z10="p"),HYPERLINK(Values!$C$20&amp;"\"&amp;$E10,Values!$A$15&amp;"\"&amp;Values!$A$20&amp;"\"&amp;$E10),IF(AND($M10=1,$Z10="pr"),HYPERLINK(Values!$C$19,Values!$A$15&amp;"\"&amp;Values!$A$19),IF(AND($M10=1,$Z10="mc"),HYPERLINK(Values!$B$56,Values!$A$55&amp;" "&amp;$G10),IF(AND($M10=1,$Z10=""),"What type of script is it?",HYPERLINK(Values!$B$3&amp;E10&amp;"\"&amp;$H10,"OWNED\"&amp;$E10&amp;"\"&amp;$H10&amp;"\")))))))))</f>
        <v>What type of script is it?</v>
      </c>
      <c r="AF10" s="43">
        <v>39.99</v>
      </c>
      <c r="AH10" s="69" t="str">
        <f t="shared" si="2"/>
        <v/>
      </c>
      <c r="AI10" s="69">
        <f>IFERROR(IF(AE10="s",AH10*Values!$C$1,AF10*Values!$C$1),"")</f>
        <v>54.786300000000004</v>
      </c>
      <c r="AJ10" s="69"/>
    </row>
    <row r="11" spans="1:36" x14ac:dyDescent="0.25">
      <c r="A11" s="69"/>
      <c r="B11" s="80">
        <v>0</v>
      </c>
      <c r="C11" s="75" t="s">
        <v>36</v>
      </c>
      <c r="D11" s="75" t="s">
        <v>36</v>
      </c>
      <c r="E11" s="75" t="s">
        <v>60</v>
      </c>
      <c r="F11" s="75" t="s">
        <v>76</v>
      </c>
      <c r="G11" s="75" t="s">
        <v>77</v>
      </c>
      <c r="H11" s="75" t="str">
        <f>IF(K11="trial","",K11)</f>
        <v>No TRIALS AVAILABLE</v>
      </c>
      <c r="I11" s="40" t="str">
        <f t="shared" si="0"/>
        <v>https://aescripts.com/mercury</v>
      </c>
      <c r="J11" s="75" t="s">
        <v>41</v>
      </c>
      <c r="K11" s="40" t="s">
        <v>47</v>
      </c>
      <c r="L11" s="40"/>
      <c r="M11" s="77">
        <v>1</v>
      </c>
      <c r="N11" s="75" t="str">
        <f t="shared" si="4"/>
        <v>YES</v>
      </c>
      <c r="U11" s="75" t="str">
        <f t="shared" si="1"/>
        <v>mercury help</v>
      </c>
      <c r="W11" s="75" t="str">
        <f>IF(J11="trial",HYPERLINK(Values!$C$2&amp;$E11,"*TRIAL* "&amp;$E11&amp;"\"&amp;$H11),HYPERLINK(Values!$B$3&amp;E11&amp;"\"&amp;$H11,"OWNED\"&amp;$E11&amp;"\"&amp;$H11&amp;"\"))</f>
        <v>*TRIAL* Casey Baker\No TRIALS AVAILABLE</v>
      </c>
      <c r="AA11" s="75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What type of script is it?</v>
      </c>
      <c r="AB11" s="75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"&amp;$E11&amp;"\"&amp;$G11),HYPERLINK(Values!$B$3&amp;F11&amp;"\"&amp;$H11,"OWNED\"&amp;$E11&amp;"\"&amp;$H11&amp;"\")))))))))</f>
        <v>What type of script is it?</v>
      </c>
      <c r="AC11" s="75" t="str">
        <f>IF($M11=0,"CS6 unsupported",IF(AND($M11=1,$Z11="s"),HYPERLINK(Values!$C$17,Values!$A$15&amp;"\"&amp;Values!$A$17),IF(AND($M11=1,$Z11="ui"),HYPERLINK(Values!$C$18,Values!$A$15&amp;"\"&amp;Values!$A$18),IF(AND($M11=1,$Z11="c"),HYPERLINK(Values!$C$4,Values!$A$4),IF(AND($M11=1,$Z11="p"),HYPERLINK(Values!$C$20&amp;"\"&amp;$E11,Values!$A$15&amp;"\"&amp;Values!$A$20&amp;"\"&amp;$E11),IF(AND($M11=1,$Z11="pr"),HYPERLINK(Values!$C$19,Values!$A$15&amp;"\"&amp;Values!$A$19),IF(AND($M11=1,$Z11="mc"),HYPERLINK(Values!$B$56,Values!$A$55&amp;" "&amp;$G11),IF(AND($M11=1,$Z11=""),"What type of script is it?",HYPERLINK(Values!$B$3&amp;E11&amp;"\"&amp;$H11,"OWNED\"&amp;$E11&amp;"\"&amp;$H11&amp;"\")))))))))</f>
        <v>What type of script is it?</v>
      </c>
      <c r="AF11" s="43">
        <v>59.99</v>
      </c>
      <c r="AH11" s="69" t="str">
        <f t="shared" si="2"/>
        <v/>
      </c>
      <c r="AI11" s="69">
        <f>IFERROR(IF(AE11="s",AH11*Values!$C$1,AF11*Values!$C$1),"")</f>
        <v>82.186300000000003</v>
      </c>
      <c r="AJ11" s="69"/>
    </row>
    <row r="12" spans="1:36" x14ac:dyDescent="0.25">
      <c r="A12" s="69"/>
      <c r="B12" s="80">
        <v>0</v>
      </c>
      <c r="C12" s="75" t="s">
        <v>36</v>
      </c>
      <c r="D12" s="75" t="s">
        <v>36</v>
      </c>
      <c r="E12" s="75" t="s">
        <v>78</v>
      </c>
      <c r="F12" s="75" t="s">
        <v>79</v>
      </c>
      <c r="G12" s="75" t="s">
        <v>80</v>
      </c>
      <c r="H12" s="75" t="s">
        <v>81</v>
      </c>
      <c r="I12" s="40" t="str">
        <f t="shared" si="0"/>
        <v>https://aescripts.com/cloners-plus-effectors</v>
      </c>
      <c r="J12" s="75" t="s">
        <v>41</v>
      </c>
      <c r="K12" s="40" t="str">
        <f>HYPERLINK("https://aescripts.com/downloadable/customer/products/",J12)</f>
        <v>trial</v>
      </c>
      <c r="L12" s="40"/>
      <c r="M12" s="77">
        <v>1</v>
      </c>
      <c r="N12" s="75" t="str">
        <f t="shared" si="4"/>
        <v>YES</v>
      </c>
      <c r="U12" s="75" t="str">
        <f t="shared" si="1"/>
        <v>cloners-plus-effectors help</v>
      </c>
      <c r="W12" s="75" t="str">
        <f>IF(J12="trial",HYPERLINK(Values!$C$2&amp;$E12,"*TRIAL* "&amp;$E12&amp;"\"&amp;$H12),HYPERLINK(Values!$B$3&amp;E12&amp;"\"&amp;$H12,"OWNED\"&amp;$E12&amp;"\"&amp;$H12&amp;"\"))</f>
        <v>*TRIAL* Crunchy\cloners_plus_effectors_v1.2.1</v>
      </c>
      <c r="AA12" s="75" t="str">
        <f>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</f>
        <v>What type of script is it?</v>
      </c>
      <c r="AB12" s="75" t="str">
        <f>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"&amp;$E12&amp;"\"&amp;$G12),HYPERLINK(Values!$B$3&amp;F12&amp;"\"&amp;$H12,"OWNED\"&amp;$E12&amp;"\"&amp;$H12&amp;"\")))))))))</f>
        <v>What type of script is it?</v>
      </c>
      <c r="AC12" s="75" t="str">
        <f>IF($M12=0,"CS6 unsupported",IF(AND($M12=1,$Z12="s"),HYPERLINK(Values!$C$17,Values!$A$15&amp;"\"&amp;Values!$A$17),IF(AND($M12=1,$Z12="ui"),HYPERLINK(Values!$C$18,Values!$A$15&amp;"\"&amp;Values!$A$18),IF(AND($M12=1,$Z12="c"),HYPERLINK(Values!$C$4,Values!$A$4),IF(AND($M12=1,$Z12="p"),HYPERLINK(Values!$C$20&amp;"\"&amp;$E12,Values!$A$15&amp;"\"&amp;Values!$A$20&amp;"\"&amp;$E12),IF(AND($M12=1,$Z12="pr"),HYPERLINK(Values!$C$19,Values!$A$15&amp;"\"&amp;Values!$A$19),IF(AND($M12=1,$Z12="mc"),HYPERLINK(Values!$B$56,Values!$A$55&amp;" "&amp;$G12),IF(AND($M12=1,$Z12=""),"What type of script is it?",HYPERLINK(Values!$B$3&amp;E12&amp;"\"&amp;$H12,"OWNED\"&amp;$E12&amp;"\"&amp;$H12&amp;"\")))))))))</f>
        <v>What type of script is it?</v>
      </c>
      <c r="AF12" s="43">
        <v>89</v>
      </c>
      <c r="AH12" s="69" t="str">
        <f t="shared" si="2"/>
        <v/>
      </c>
      <c r="AI12" s="69">
        <f>IFERROR(IF(AE12="s",AH12*Values!$C$1,AF12*Values!$C$1),"")</f>
        <v>121.93</v>
      </c>
      <c r="AJ12" s="69"/>
    </row>
    <row r="13" spans="1:36" x14ac:dyDescent="0.25">
      <c r="A13" s="69"/>
      <c r="B13" s="80">
        <v>0</v>
      </c>
      <c r="C13" s="75" t="s">
        <v>36</v>
      </c>
      <c r="D13" s="75" t="s">
        <v>36</v>
      </c>
      <c r="E13" s="75" t="s">
        <v>82</v>
      </c>
      <c r="F13" s="75" t="s">
        <v>83</v>
      </c>
      <c r="G13" s="75" t="s">
        <v>84</v>
      </c>
      <c r="H13" s="75" t="s">
        <v>85</v>
      </c>
      <c r="I13" s="40" t="str">
        <f t="shared" si="0"/>
        <v>https://aescripts.com/rubberize-it</v>
      </c>
      <c r="J13" s="75" t="s">
        <v>41</v>
      </c>
      <c r="K13" s="40" t="str">
        <f>HYPERLINK("https://aescripts.com/downloadable/customer/products/",J13)</f>
        <v>trial</v>
      </c>
      <c r="L13" s="40"/>
      <c r="M13" s="77">
        <v>1</v>
      </c>
      <c r="N13" s="75" t="str">
        <f t="shared" si="4"/>
        <v>YES</v>
      </c>
      <c r="U13" s="75" t="str">
        <f t="shared" si="1"/>
        <v>rubberize-it help</v>
      </c>
      <c r="W13" s="75" t="str">
        <f>IF(J13="trial",HYPERLINK(Values!$C$2&amp;$E13,"*TRIAL* "&amp;$E13&amp;"\"&amp;$H13),HYPERLINK(Values!$B$3&amp;E13&amp;"\"&amp;$H13,"OWNED\"&amp;$E13&amp;"\"&amp;$H13&amp;"\"))</f>
        <v>*TRIAL* Ebberts + Zucker\rubberize_it_v1.02</v>
      </c>
      <c r="AA13" s="75" t="str">
        <f>IF($Z13="s",HYPERLINK(Values!$C$47,Values!$A$46&amp;"\"&amp;Values!$A$17),IF($Z13="ui",HYPERLINK(Values!$C$48,Values!$A$46&amp;"\"&amp;Values!$A$18),IF($Z13="c",HYPERLINK(Values!$C$4,Values!$A$4)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"&amp;$E13&amp;"\"&amp;$G13),HYPERLINK(Values!$B$3&amp;E13&amp;"\"&amp;$H13,"OWNED\"&amp;$E13&amp;"\"&amp;$H13&amp;"\")))))))))</f>
        <v>What type of script is it?</v>
      </c>
      <c r="AB13" s="75" t="str">
        <f>IF($Z13="s",HYPERLINK(Values!$C$47,Values!$A$46&amp;"\"&amp;Values!$A$17),IF($Z13="ui",HYPERLINK(Values!$C$48,Values!$A$46&amp;"\"&amp;Values!$A$18),IF($Z13="c",HYPERLINK(Values!$C$4,Values!$A$4)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"&amp;$E13&amp;"\"&amp;$G13),HYPERLINK(Values!$B$3&amp;F13&amp;"\"&amp;$H13,"OWNED\"&amp;$E13&amp;"\"&amp;$H13&amp;"\")))))))))</f>
        <v>What type of script is it?</v>
      </c>
      <c r="AC13" s="75" t="str">
        <f>IF($M13=0,"CS6 unsupported",IF(AND($M13=1,$Z13="s"),HYPERLINK(Values!$C$17,Values!$A$15&amp;"\"&amp;Values!$A$17),IF(AND($M13=1,$Z13="ui"),HYPERLINK(Values!$C$18,Values!$A$15&amp;"\"&amp;Values!$A$18),IF(AND($M13=1,$Z13="c"),HYPERLINK(Values!$C$4,Values!$A$4),IF(AND($M13=1,$Z13="p"),HYPERLINK(Values!$C$20&amp;"\"&amp;$E13,Values!$A$15&amp;"\"&amp;Values!$A$20&amp;"\"&amp;$E13),IF(AND($M13=1,$Z13="pr"),HYPERLINK(Values!$C$19,Values!$A$15&amp;"\"&amp;Values!$A$19),IF(AND($M13=1,$Z13="mc"),HYPERLINK(Values!$B$56,Values!$A$55&amp;" "&amp;$G13),IF(AND($M13=1,$Z13=""),"What type of script is it?",HYPERLINK(Values!$B$3&amp;E13&amp;"\"&amp;$H13,"OWNED\"&amp;$E13&amp;"\"&amp;$H13&amp;"\")))))))))</f>
        <v>What type of script is it?</v>
      </c>
      <c r="AF13" s="43">
        <v>39.99</v>
      </c>
      <c r="AH13" s="69" t="str">
        <f t="shared" si="2"/>
        <v/>
      </c>
      <c r="AI13" s="69">
        <f>IFERROR(IF(AE13="s",AH13*Values!$C$1,AF13*Values!$C$1),"")</f>
        <v>54.786300000000004</v>
      </c>
      <c r="AJ13" s="69"/>
    </row>
    <row r="14" spans="1:36" x14ac:dyDescent="0.25">
      <c r="A14" s="69"/>
      <c r="B14" s="80">
        <v>0</v>
      </c>
      <c r="C14" s="75" t="s">
        <v>36</v>
      </c>
      <c r="D14" s="75" t="s">
        <v>36</v>
      </c>
      <c r="E14" s="75" t="s">
        <v>37</v>
      </c>
      <c r="F14" s="75" t="s">
        <v>86</v>
      </c>
      <c r="G14" s="75" t="s">
        <v>87</v>
      </c>
      <c r="H14" s="75" t="s">
        <v>88</v>
      </c>
      <c r="I14" s="40" t="str">
        <f t="shared" si="0"/>
        <v>https://aescripts.com/origami</v>
      </c>
      <c r="J14" s="75" t="s">
        <v>41</v>
      </c>
      <c r="K14" s="40" t="str">
        <f>HYPERLINK("https://aescripts.com/downloadable/customer/products/",J14)</f>
        <v>trial</v>
      </c>
      <c r="L14" s="40"/>
      <c r="M14" s="77">
        <v>1</v>
      </c>
      <c r="N14" s="75" t="str">
        <f t="shared" si="4"/>
        <v>YES</v>
      </c>
      <c r="U14" s="75" t="str">
        <f t="shared" si="1"/>
        <v>origami help</v>
      </c>
      <c r="W14" s="75" t="str">
        <f>IF(J14="trial",HYPERLINK(Values!$C$2&amp;$E14,"*TRIAL* "&amp;$E14&amp;"\"&amp;$H14),HYPERLINK(Values!$B$3&amp;E14&amp;"\"&amp;$H14,"OWNED\"&amp;$E14&amp;"\"&amp;$H14&amp;"\"))</f>
        <v>*TRIAL* Nik Ska\origami_1.2_1</v>
      </c>
      <c r="AA14" s="75" t="str">
        <f>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</f>
        <v>What type of script is it?</v>
      </c>
      <c r="AB14" s="75" t="str">
        <f>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"&amp;$E14&amp;"\"&amp;$G14),HYPERLINK(Values!$B$3&amp;F14&amp;"\"&amp;$H14,"OWNED\"&amp;$E14&amp;"\"&amp;$H14&amp;"\")))))))))</f>
        <v>What type of script is it?</v>
      </c>
      <c r="AC14" s="75" t="str">
        <f>IF($M14=0,"CS6 unsupported",IF(AND($M14=1,$Z14="s"),HYPERLINK(Values!$C$17,Values!$A$15&amp;"\"&amp;Values!$A$17),IF(AND($M14=1,$Z14="ui"),HYPERLINK(Values!$C$18,Values!$A$15&amp;"\"&amp;Values!$A$18),IF(AND($M14=1,$Z14="c"),HYPERLINK(Values!$C$4,Values!$A$4),IF(AND($M14=1,$Z14="p"),HYPERLINK(Values!$C$20&amp;"\"&amp;$E14,Values!$A$15&amp;"\"&amp;Values!$A$20&amp;"\"&amp;$E14),IF(AND($M14=1,$Z14="pr"),HYPERLINK(Values!$C$19,Values!$A$15&amp;"\"&amp;Values!$A$19),IF(AND($M14=1,$Z14="mc"),HYPERLINK(Values!$B$56,Values!$A$55&amp;" "&amp;$G14),IF(AND($M14=1,$Z14=""),"What type of script is it?",HYPERLINK(Values!$B$3&amp;E14&amp;"\"&amp;$H14,"OWNED\"&amp;$E14&amp;"\"&amp;$H14&amp;"\")))))))))</f>
        <v>What type of script is it?</v>
      </c>
      <c r="AF14" s="43">
        <v>39.99</v>
      </c>
      <c r="AH14" s="69" t="str">
        <f t="shared" si="2"/>
        <v/>
      </c>
      <c r="AI14" s="69">
        <f>IFERROR(IF(AE14="s",AH14*Values!$C$1,AF14*Values!$C$1),"")</f>
        <v>54.786300000000004</v>
      </c>
      <c r="AJ14" s="69"/>
    </row>
    <row r="15" spans="1:36" x14ac:dyDescent="0.25">
      <c r="A15" s="69"/>
      <c r="B15" s="80">
        <v>0</v>
      </c>
      <c r="C15" s="75" t="s">
        <v>36</v>
      </c>
      <c r="D15" s="75" t="s">
        <v>36</v>
      </c>
      <c r="E15" s="75" t="s">
        <v>89</v>
      </c>
      <c r="F15" s="75" t="s">
        <v>90</v>
      </c>
      <c r="G15" s="75" t="s">
        <v>91</v>
      </c>
      <c r="H15" s="75" t="s">
        <v>92</v>
      </c>
      <c r="I15" s="40" t="str">
        <f t="shared" si="0"/>
        <v>https://aescripts.com/vertex-tool</v>
      </c>
      <c r="J15" s="75" t="s">
        <v>41</v>
      </c>
      <c r="K15" s="40" t="str">
        <f>HYPERLINK("https://aescripts.com/downloadable/customer/products/",J15)</f>
        <v>trial</v>
      </c>
      <c r="L15" s="40"/>
      <c r="M15" s="77">
        <v>1</v>
      </c>
      <c r="N15" s="75" t="str">
        <f t="shared" si="4"/>
        <v>YES</v>
      </c>
      <c r="U15" s="75" t="str">
        <f t="shared" si="1"/>
        <v>vertex-tool help</v>
      </c>
      <c r="W15" s="75" t="str">
        <f>IF(J15="trial",HYPERLINK(Values!$C$2&amp;$E15&amp;"\"&amp;$H15,"*TRIAL* "&amp;$E15&amp;"\"&amp;$H15),HYPERLINK(Values!$B$3&amp;E15&amp;"\"&amp;$H15,"OWNED\"&amp;$E15&amp;"\"&amp;$H15&amp;"\"))</f>
        <v>*TRIAL* rendertom\vertex_tool_v1.0.1</v>
      </c>
      <c r="AA15" s="75" t="str">
        <f>IF(AND($Z15="s",$J15="trial"),HYPERLINK(Values!$C$47&amp;"\TRIALS",Values!$A$46&amp;"\"&amp;Values!$A$17&amp;"\TRIALS"),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"&amp;$E15&amp;"\"&amp;$G15),HYPERLINK(Values!$B$3&amp;E15&amp;"\"&amp;$H15,"OWNED\"&amp;$E15&amp;"\"&amp;$H15&amp;"\"))))))))))</f>
        <v>What type of script is it?</v>
      </c>
      <c r="AB15" s="75" t="str">
        <f>IF(AND($Z15="s",$J15="trial"),HYPERLINK(Values!$C$47&amp;"\TRIALS",Values!$A$46&amp;"\"&amp;Values!$A$17&amp;"\TRIALS"),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"&amp;$E15&amp;"\"&amp;$G15),HYPERLINK(Values!$B$3&amp;F15&amp;"\"&amp;$H15,"OWNED\"&amp;$E15&amp;"\"&amp;$H15&amp;"\"))))))))))</f>
        <v>What type of script is it?</v>
      </c>
      <c r="AC15" s="75" t="str">
        <f>IF($M15=0,"CS6 unsupported",IF(AND($M15=1,$Z15="s"),HYPERLINK(Values!$C$17,Values!$A$15&amp;"\"&amp;Values!$A$17),IF(AND($M15=1,$Z15="ui"),HYPERLINK(Values!$C$18,Values!$A$15&amp;"\"&amp;Values!$A$18),IF(AND($M15=1,$Z15="c"),HYPERLINK(Values!$C$4,Values!$A$4),IF(AND($M15=1,$Z15="p"),HYPERLINK(Values!$C$20&amp;"\"&amp;$E15,Values!$A$15&amp;"\"&amp;Values!$A$20&amp;"\"&amp;$E15),IF(AND($M15=1,$Z15="pr"),HYPERLINK(Values!$C$19,Values!$A$15&amp;"\"&amp;Values!$A$19),IF(AND($M15=1,$Z15="mc"),HYPERLINK(Values!$B$56,Values!$A$55&amp;" "&amp;$G15),IF(AND($M15=1,$Z15=""),"What type of script is it?",HYPERLINK(Values!$B$3&amp;E15&amp;"\"&amp;$H15,"OWNED\"&amp;$E15&amp;"\"&amp;$H15&amp;"\")))))))))</f>
        <v>What type of script is it?</v>
      </c>
      <c r="AF15" s="43">
        <v>29.99</v>
      </c>
      <c r="AH15" s="69" t="str">
        <f t="shared" si="2"/>
        <v/>
      </c>
      <c r="AI15" s="69">
        <f>IFERROR(IF(AE15="s",AH15*Values!$C$1,AF15*Values!$C$1),"")</f>
        <v>41.086300000000001</v>
      </c>
      <c r="AJ15" s="69"/>
    </row>
    <row r="16" spans="1:36" x14ac:dyDescent="0.25">
      <c r="A16" s="69"/>
      <c r="B16" s="80">
        <v>0</v>
      </c>
      <c r="C16" s="75" t="s">
        <v>93</v>
      </c>
      <c r="D16" s="75" t="s">
        <v>93</v>
      </c>
      <c r="E16" s="75" t="s">
        <v>94</v>
      </c>
      <c r="F16" s="75" t="s">
        <v>95</v>
      </c>
      <c r="G16" s="75" t="s">
        <v>96</v>
      </c>
      <c r="H16" s="75" t="s">
        <v>97</v>
      </c>
      <c r="I16" s="40" t="str">
        <f t="shared" si="0"/>
        <v>https://aescripts.com/plexus</v>
      </c>
      <c r="J16" s="75" t="s">
        <v>41</v>
      </c>
      <c r="K16" s="40" t="str">
        <f>HYPERLINK("https://aescripts.com/downloadable/customer/products/",J16)</f>
        <v>trial</v>
      </c>
      <c r="L16" s="40"/>
      <c r="M16" s="77">
        <v>1</v>
      </c>
      <c r="N16" s="75" t="str">
        <f t="shared" si="4"/>
        <v>YES</v>
      </c>
      <c r="P16" s="76" t="s">
        <v>98</v>
      </c>
      <c r="Q16" s="78" t="s">
        <v>99</v>
      </c>
      <c r="R16" s="75">
        <v>43242</v>
      </c>
      <c r="U16" s="75" t="str">
        <f t="shared" si="1"/>
        <v>plexus help</v>
      </c>
      <c r="W16" s="75" t="str">
        <f>IF(J16="trial",HYPERLINK(Values!$C$2&amp;$E16&amp;"\"&amp;$H16,"*TRIAL* "&amp;$E16&amp;"\"&amp;$H16),HYPERLINK(Values!$B$3&amp;E16&amp;"\"&amp;$H16,"OWNED\"&amp;$E16&amp;"\"&amp;$H16&amp;"\"))</f>
        <v>*TRIAL* Rowbyte Inc\plexus_v3.1.4</v>
      </c>
      <c r="AA16" s="75" t="str">
        <f>IF(AND($Z16="s",$J16="trial"),HYPERLINK(Values!$C$47&amp;"\TRIALS",Values!$A$46&amp;"\"&amp;Values!$A$17&amp;"\TRIALS"),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"&amp;$E16&amp;"\"&amp;$G16),HYPERLINK(Values!$B$3&amp;E16&amp;"\"&amp;$H16,"OWNED\"&amp;$E16&amp;"\"&amp;$H16&amp;"\"))))))))))</f>
        <v>What type of script is it?</v>
      </c>
      <c r="AB16" s="75" t="str">
        <f>IF(AND($Z16="s",$J16="trial"),HYPERLINK(Values!$C$47&amp;"\TRIALS",Values!$A$46&amp;"\"&amp;Values!$A$17&amp;"\TRIALS"),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"&amp;$E16&amp;"\"&amp;$G16),HYPERLINK(Values!$B$3&amp;F16&amp;"\"&amp;$H16,"OWNED\"&amp;$E16&amp;"\"&amp;$H16&amp;"\"))))))))))</f>
        <v>What type of script is it?</v>
      </c>
      <c r="AC16" s="75" t="str">
        <f>IF($M16=0,"CS6 unsupported",IF(AND($M16=1,$Z16="s"),HYPERLINK(Values!$C$17,Values!$A$15&amp;"\"&amp;Values!$A$17),IF(AND($M16=1,$Z16="ui"),HYPERLINK(Values!$C$18,Values!$A$15&amp;"\"&amp;Values!$A$18),IF(AND($M16=1,$Z16="c"),HYPERLINK(Values!$C$4,Values!$A$4),IF(AND($M16=1,$Z16="p"),HYPERLINK(Values!$C$20&amp;"\"&amp;$E16,Values!$A$15&amp;"\"&amp;Values!$A$20&amp;"\"&amp;$E16),IF(AND($M16=1,$Z16="pr"),HYPERLINK(Values!$C$19,Values!$A$15&amp;"\"&amp;Values!$A$19),IF(AND($M16=1,$Z16="mc"),HYPERLINK(Values!$B$56,Values!$A$55&amp;" "&amp;$G16),IF(AND($M16=1,$Z16=""),"What type of script is it?",HYPERLINK(Values!$B$3&amp;E16&amp;"\"&amp;$H16,"OWNED\"&amp;$E16&amp;"\"&amp;$H16&amp;"\")))))))))</f>
        <v>What type of script is it?</v>
      </c>
      <c r="AF16" s="43">
        <v>249.99</v>
      </c>
      <c r="AH16" s="69" t="str">
        <f t="shared" si="2"/>
        <v/>
      </c>
      <c r="AI16" s="69">
        <f>IFERROR(IF(AE16="s",AH16*Values!$C$1,AF16*Values!$C$1),"")</f>
        <v>342.48630000000003</v>
      </c>
      <c r="AJ16" s="69"/>
    </row>
    <row r="17" spans="1:36" x14ac:dyDescent="0.25">
      <c r="A17" s="69"/>
      <c r="B17" s="80">
        <v>0</v>
      </c>
      <c r="C17" s="75" t="s">
        <v>93</v>
      </c>
      <c r="D17" s="75" t="s">
        <v>93</v>
      </c>
      <c r="E17" s="75" t="s">
        <v>100</v>
      </c>
      <c r="F17" s="75" t="s">
        <v>101</v>
      </c>
      <c r="G17" s="75" t="s">
        <v>102</v>
      </c>
      <c r="H17" s="75" t="s">
        <v>103</v>
      </c>
      <c r="I17" s="40" t="str">
        <f t="shared" si="0"/>
        <v>https://aescripts.com/motiontools</v>
      </c>
      <c r="J17" s="75" t="s">
        <v>41</v>
      </c>
      <c r="K17" s="40" t="s">
        <v>41</v>
      </c>
      <c r="L17" s="40"/>
      <c r="M17" s="77" t="s">
        <v>104</v>
      </c>
      <c r="N17" s="75" t="str">
        <f t="shared" si="4"/>
        <v/>
      </c>
      <c r="Q17" s="78" t="s">
        <v>105</v>
      </c>
      <c r="S17" s="75" t="s">
        <v>106</v>
      </c>
      <c r="U17" s="75" t="str">
        <f t="shared" si="1"/>
        <v>motiontools help</v>
      </c>
      <c r="W17" s="75" t="str">
        <f>IF(J17="trial",HYPERLINK(Values!$C$2&amp;$E17&amp;"\"&amp;$H17,"*TRIAL* "&amp;$E17&amp;"\"&amp;$H17),HYPERLINK(Values!$B$3&amp;E17&amp;"\"&amp;$H17,"OWNED\"&amp;$E17&amp;"\"&amp;$H17&amp;"\"))</f>
        <v>*TRIAL* YaroFlasher\motiontools-1.7.2</v>
      </c>
      <c r="AA17" s="75" t="str">
        <f>IF(AND($Z17="s",$J17="trial"),HYPERLINK(Values!$C$47&amp;"\TRIALS",Values!$A$46&amp;"\"&amp;Values!$A$17&amp;"\TRIALS"),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"&amp;$E17&amp;"\"&amp;$G17),HYPERLINK(Values!$B$3&amp;E17&amp;"\"&amp;$H17,"OWNED\"&amp;$E17&amp;"\"&amp;$H17&amp;"\"))))))))))</f>
        <v>What type of script is it?</v>
      </c>
      <c r="AB17" s="75" t="str">
        <f>IF(AND($Z17="s",$J17="trial"),HYPERLINK(Values!$C$47&amp;"\TRIALS",Values!$A$46&amp;"\"&amp;Values!$A$17&amp;"\TRIALS"),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"&amp;$E17&amp;"\"&amp;$G17),HYPERLINK(Values!$B$3&amp;F17&amp;"\"&amp;$H17,"OWNED\"&amp;$E17&amp;"\"&amp;$H17&amp;"\"))))))))))</f>
        <v>What type of script is it?</v>
      </c>
      <c r="AC17" s="75" t="str">
        <f>IF($M17=0,"CS6 unsupported",IF(AND($M17=1,$Z17="s"),HYPERLINK(Values!$C$17,Values!$A$15&amp;"\"&amp;Values!$A$17),IF(AND($M17=1,$Z17="ui"),HYPERLINK(Values!$C$18,Values!$A$15&amp;"\"&amp;Values!$A$18),IF(AND($M17=1,$Z17="c"),HYPERLINK(Values!$C$4,Values!$A$4),IF(AND($M17=1,$Z17="p"),HYPERLINK(Values!$C$20&amp;"\"&amp;$E17,Values!$A$15&amp;"\"&amp;Values!$A$20&amp;"\"&amp;$E17),IF(AND($M17=1,$Z17="pr"),HYPERLINK(Values!$C$19,Values!$A$15&amp;"\"&amp;Values!$A$19),IF(AND($M17=1,$Z17="mc"),HYPERLINK(Values!$B$56,Values!$A$55&amp;" "&amp;$G17),IF(AND($M17=1,$Z17=""),"What type of script is it?",HYPERLINK(Values!$B$3&amp;E17&amp;"\"&amp;$H17,"OWNED\"&amp;$E17&amp;"\"&amp;$H17&amp;"\")))))))))</f>
        <v>OWNED\YaroFlasher\motiontools-1.7.2\</v>
      </c>
      <c r="AH17" s="69" t="str">
        <f t="shared" si="2"/>
        <v/>
      </c>
      <c r="AI17" s="69">
        <f>IFERROR(IF(AE17="s",AH17*Values!$C$1,AF17*Values!$C$1),"")</f>
        <v>0</v>
      </c>
      <c r="AJ17" s="69"/>
    </row>
    <row r="18" spans="1:36" x14ac:dyDescent="0.25">
      <c r="A18" s="69"/>
      <c r="B18" s="80">
        <v>0</v>
      </c>
      <c r="C18" s="75" t="s">
        <v>93</v>
      </c>
      <c r="D18" s="75" t="s">
        <v>93</v>
      </c>
      <c r="E18" s="75" t="s">
        <v>107</v>
      </c>
      <c r="F18" s="75" t="s">
        <v>108</v>
      </c>
      <c r="G18" s="75" t="s">
        <v>109</v>
      </c>
      <c r="H18" s="75" t="s">
        <v>110</v>
      </c>
      <c r="I18" s="40" t="str">
        <f t="shared" si="0"/>
        <v>https://aescripts.com/tiny-tools</v>
      </c>
      <c r="J18" s="75" t="s">
        <v>41</v>
      </c>
      <c r="K18" s="40" t="s">
        <v>41</v>
      </c>
      <c r="L18" s="40"/>
      <c r="M18" s="77"/>
      <c r="N18" s="75" t="str">
        <f t="shared" si="4"/>
        <v>NO</v>
      </c>
      <c r="U18" s="75" t="str">
        <f t="shared" si="1"/>
        <v>tiny-tools help</v>
      </c>
      <c r="W18" s="75" t="str">
        <f>IF(J18="trial",HYPERLINK(Values!$C$2&amp;$E18&amp;"\"&amp;$H18,"*TRIAL* "&amp;$E18&amp;"\"&amp;$H18),HYPERLINK(Values!$B$3&amp;E18&amp;"\"&amp;$H18,"OWNED\"&amp;$E18&amp;"\"&amp;$H18&amp;"\"))</f>
        <v>*TRIAL* Jacob Danell\tiny_tools_1.1</v>
      </c>
      <c r="AA18" s="75" t="str">
        <f>IF(AND($Z18="s",$J18="trial"),HYPERLINK(Values!$C$47&amp;"\TRIALS",Values!$A$46&amp;"\"&amp;Values!$A$17&amp;"\TRIALS"),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"&amp;$E18&amp;"\"&amp;$G18),HYPERLINK(Values!$B$3&amp;E18&amp;"\"&amp;$H18,"OWNED\"&amp;$E18&amp;"\"&amp;$H18&amp;"\"))))))))))</f>
        <v>What type of script is it?</v>
      </c>
      <c r="AB18" s="75" t="str">
        <f>IF(AND($Z18="s",$J18="trial"),HYPERLINK(Values!$C$47&amp;"\TRIALS",Values!$A$46&amp;"\"&amp;Values!$A$17&amp;"\TRIALS"),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"&amp;$E18&amp;"\"&amp;$G18),HYPERLINK(Values!$B$3&amp;F18&amp;"\"&amp;$H18,"OWNED\"&amp;$E18&amp;"\"&amp;$H18&amp;"\"))))))))))</f>
        <v>What type of script is it?</v>
      </c>
      <c r="AC18" s="75" t="str">
        <f>IF($M18=0,"CS6 unsupported",IF(AND($M18=1,$Z18="s"),HYPERLINK(Values!$C$17,Values!$A$15&amp;"\"&amp;Values!$A$17),IF(AND($M18=1,$Z18="ui"),HYPERLINK(Values!$C$18,Values!$A$15&amp;"\"&amp;Values!$A$18),IF(AND($M18=1,$Z18="c"),HYPERLINK(Values!$C$4,Values!$A$4),IF(AND($M18=1,$Z18="p"),HYPERLINK(Values!$C$20&amp;"\"&amp;$E18,Values!$A$15&amp;"\"&amp;Values!$A$20&amp;"\"&amp;$E18),IF(AND($M18=1,$Z18="pr"),HYPERLINK(Values!$C$19,Values!$A$15&amp;"\"&amp;Values!$A$19),IF(AND($M18=1,$Z18="mc"),HYPERLINK(Values!$B$56,Values!$A$55&amp;" "&amp;$G18),IF(AND($M18=1,$Z18=""),"What type of script is it?",HYPERLINK(Values!$B$3&amp;E18&amp;"\"&amp;$H18,"OWNED\"&amp;$E18&amp;"\"&amp;$H18&amp;"\")))))))))</f>
        <v>CS6 unsupported</v>
      </c>
      <c r="AH18" s="69" t="str">
        <f t="shared" si="2"/>
        <v/>
      </c>
      <c r="AI18" s="69">
        <f>IFERROR(IF(AE18="s",AH18*Values!$C$1,AF18*Values!$C$1),"")</f>
        <v>0</v>
      </c>
      <c r="AJ18" s="69"/>
    </row>
    <row r="19" spans="1:36" x14ac:dyDescent="0.25">
      <c r="A19" s="69"/>
      <c r="B19" s="80">
        <v>0</v>
      </c>
      <c r="C19" s="75" t="s">
        <v>93</v>
      </c>
      <c r="D19" s="75" t="s">
        <v>93</v>
      </c>
      <c r="E19" s="75" t="s">
        <v>111</v>
      </c>
      <c r="F19" s="75" t="s">
        <v>112</v>
      </c>
      <c r="G19" s="75" t="s">
        <v>113</v>
      </c>
      <c r="H19" s="75" t="s">
        <v>114</v>
      </c>
      <c r="I19" s="40" t="str">
        <f>HYPERLINK("https://batchframe.com.com/"&amp;G19,G19)</f>
        <v>Move-Anchor-Point-4</v>
      </c>
      <c r="J19" s="75" t="s">
        <v>115</v>
      </c>
      <c r="K19" s="40" t="s">
        <v>116</v>
      </c>
      <c r="L19" s="40" t="str">
        <f>IF(OR(O19="CS3",O19="CS4",O19="CS5",O19="CS5.5"),O19,"NO")</f>
        <v>NO</v>
      </c>
      <c r="M19" s="77">
        <v>0</v>
      </c>
      <c r="N19" s="75" t="str">
        <f t="shared" si="4"/>
        <v>NO</v>
      </c>
      <c r="O19" s="76" t="s">
        <v>117</v>
      </c>
      <c r="P19" s="76" t="s">
        <v>98</v>
      </c>
      <c r="Q19" s="78" t="s">
        <v>118</v>
      </c>
      <c r="U19" s="75" t="str">
        <f t="shared" si="1"/>
        <v>Move-Anchor-Point-4 help</v>
      </c>
      <c r="V19" s="75" t="s">
        <v>119</v>
      </c>
      <c r="W19" s="75" t="str">
        <f>IF(J19="trial",HYPERLINK(Values!$C$2&amp;$E19&amp;"\"&amp;$H19,"*TRIAL* "&amp;$E19&amp;"\"&amp;$H19),HYPERLINK(Values!$B$3&amp;E19&amp;"\"&amp;$H19,"OWNED\"&amp;$E19&amp;"\"&amp;$H19&amp;"\"))</f>
        <v>OWNED\Batchframe Software\MoveAnchorPoint_v2.0\</v>
      </c>
      <c r="AA19" s="75" t="str">
        <f>IF(AND($Z19="s",$J19="trial"),HYPERLINK(Values!$C$47&amp;"\TRIALS",Values!$A$46&amp;"\"&amp;Values!$A$17&amp;"\TRIALS"),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"&amp;$E19&amp;"\"&amp;$G19),HYPERLINK(Values!$B$3&amp;E19&amp;"\"&amp;$H19,"OWNED\"&amp;$E19&amp;"\"&amp;$H19&amp;"\"))))))))))</f>
        <v>What type of script is it?</v>
      </c>
      <c r="AB19" s="75" t="str">
        <f>IF(AND($Z19="s",$J19="trial"),HYPERLINK(Values!$C$47&amp;"\TRIALS",Values!$A$46&amp;"\"&amp;Values!$A$17&amp;"\TRIALS"),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"&amp;$E19&amp;"\"&amp;$G19),HYPERLINK(Values!$B$3&amp;F19&amp;"\"&amp;$H19,"OWNED\"&amp;$E19&amp;"\"&amp;$H19&amp;"\"))))))))))</f>
        <v>What type of script is it?</v>
      </c>
      <c r="AC19" s="75" t="str">
        <f>IF($M19=0,"CS6 unsupported",IF(AND($M19=1,$Z19="s"),HYPERLINK(Values!$C$17,Values!$A$15&amp;"\"&amp;Values!$A$17),IF(AND($M19=1,$Z19="ui"),HYPERLINK(Values!$C$18,Values!$A$15&amp;"\"&amp;Values!$A$18),IF(AND($M19=1,$Z19="c"),HYPERLINK(Values!$C$4,Values!$A$4),IF(AND($M19=1,$Z19="p"),HYPERLINK(Values!$C$20&amp;"\"&amp;$E19,Values!$A$15&amp;"\"&amp;Values!$A$20&amp;"\"&amp;$E19),IF(AND($M19=1,$Z19="pr"),HYPERLINK(Values!$C$19,Values!$A$15&amp;"\"&amp;Values!$A$19),IF(AND($M19=1,$Z19="mc"),HYPERLINK(Values!$B$56,Values!$A$55&amp;" "&amp;$G19),IF(AND($M19=1,$Z19=""),"What type of script is it?",HYPERLINK(Values!$B$3&amp;E19&amp;"\"&amp;$H19,"OWNED\"&amp;$E19&amp;"\"&amp;$H19&amp;"\")))))))))</f>
        <v>CS6 unsupported</v>
      </c>
      <c r="AH19" s="69" t="str">
        <f t="shared" si="2"/>
        <v/>
      </c>
      <c r="AI19" s="69">
        <f>IFERROR(IF(AE19="s",AH19*Values!$C$1,AF19*Values!$C$1),"")</f>
        <v>0</v>
      </c>
      <c r="AJ19" s="69"/>
    </row>
    <row r="20" spans="1:36" x14ac:dyDescent="0.25">
      <c r="A20" s="69"/>
      <c r="B20" s="80">
        <v>1</v>
      </c>
      <c r="C20" s="75" t="s">
        <v>93</v>
      </c>
      <c r="D20" s="75" t="s">
        <v>93</v>
      </c>
      <c r="E20" s="75" t="s">
        <v>120</v>
      </c>
      <c r="F20" s="75" t="s">
        <v>121</v>
      </c>
      <c r="G20" s="75" t="s">
        <v>122</v>
      </c>
      <c r="H20" s="75" t="s">
        <v>123</v>
      </c>
      <c r="I20" s="40" t="str">
        <f t="shared" ref="I20:I45" si="5">HYPERLINK("https://aescripts.com/"&amp;G20)</f>
        <v>https://aescripts.com/aftercodecs</v>
      </c>
      <c r="J20" s="75" t="s">
        <v>41</v>
      </c>
      <c r="K20" s="40" t="str">
        <f t="shared" ref="K20:K45" si="6">HYPERLINK("https://aescripts.com/downloadable/customer/products/",J20)</f>
        <v>trial</v>
      </c>
      <c r="L20" s="40"/>
      <c r="M20" s="77">
        <v>0</v>
      </c>
      <c r="N20" s="75" t="str">
        <f t="shared" si="4"/>
        <v>NO</v>
      </c>
      <c r="O20" s="76" t="s">
        <v>124</v>
      </c>
      <c r="P20" s="76" t="s">
        <v>98</v>
      </c>
      <c r="Q20" s="78" t="s">
        <v>125</v>
      </c>
      <c r="R20" s="75">
        <v>43271</v>
      </c>
      <c r="S20" s="75" t="s">
        <v>126</v>
      </c>
      <c r="U20" s="75" t="str">
        <f t="shared" si="1"/>
        <v>aftercodecs help</v>
      </c>
      <c r="V20" s="75" t="s">
        <v>127</v>
      </c>
      <c r="W20" s="75" t="str">
        <f>IF(J20="trial",HYPERLINK(Values!$C$2&amp;$E20&amp;"\"&amp;$H20,"*TRIAL* "&amp;$E20&amp;"\"&amp;$H20),HYPERLINK(Values!$B$3&amp;E20&amp;"\"&amp;$H20,"OWNED\"&amp;$E20&amp;"\"&amp;$H20&amp;"\"))</f>
        <v>*TRIAL* Autokroma\AfterCodecs.v1.4.0</v>
      </c>
      <c r="X20" s="75" t="s">
        <v>44</v>
      </c>
      <c r="Y20" s="75" t="s">
        <v>128</v>
      </c>
      <c r="Z20" s="75" t="s">
        <v>129</v>
      </c>
      <c r="AA20" s="75" t="str">
        <f>IF(AND($Z20="s",$J20="trial"),HYPERLINK(Values!$C$47&amp;"\TRIALS",Values!$A$46&amp;"\"&amp;Values!$A$17&amp;"\TRIALS"),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"&amp;$E20&amp;"\"&amp;$G20),HYPERLINK(Values!$B$3&amp;E20&amp;"\"&amp;$H20,"OWNED\"&amp;$E20&amp;"\"&amp;$H20&amp;"\"))))))))))</f>
        <v>MediaCore Plugins Autokroma\aftercodecs</v>
      </c>
      <c r="AB20" s="75" t="str">
        <f>IF(AND($Z20="s",$J20="trial"),HYPERLINK(Values!$C$47&amp;"\TRIALS",Values!$A$46&amp;"\"&amp;Values!$A$17&amp;"\TRIALS"),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"&amp;$E20&amp;"\"&amp;$G20),HYPERLINK(Values!$B$3&amp;F20&amp;"\"&amp;$H20,"OWNED\"&amp;$E20&amp;"\"&amp;$H20&amp;"\"))))))))))</f>
        <v>MediaCore Plugins Autokroma\aftercodecs</v>
      </c>
      <c r="AC20" s="75" t="str">
        <f>IF($M20=0,"CS6 unsupported",IF(AND($M20=1,$Z20="s"),HYPERLINK(Values!$C$17,Values!$A$15&amp;"\"&amp;Values!$A$17),IF(AND($M20=1,$Z20="ui"),HYPERLINK(Values!$C$18,Values!$A$15&amp;"\"&amp;Values!$A$18),IF(AND($M20=1,$Z20="c"),HYPERLINK(Values!$C$4,Values!$A$4),IF(AND($M20=1,$Z20="p"),HYPERLINK(Values!$C$20&amp;"\"&amp;$E20,Values!$A$15&amp;"\"&amp;Values!$A$20&amp;"\"&amp;$E20),IF(AND($M20=1,$Z20="pr"),HYPERLINK(Values!$C$19,Values!$A$15&amp;"\"&amp;Values!$A$19),IF(AND($M20=1,$Z20="mc"),HYPERLINK(Values!$B$56,Values!$A$55&amp;" "&amp;$G20),IF(AND($M20=1,$Z20=""),"What type of script is it?",HYPERLINK(Values!$B$3&amp;E20&amp;"\"&amp;$H20,"OWNED\"&amp;$E20&amp;"\"&amp;$H20&amp;"\")))))))))</f>
        <v>CS6 unsupported</v>
      </c>
      <c r="AH20" s="69" t="str">
        <f t="shared" si="2"/>
        <v/>
      </c>
      <c r="AI20" s="69">
        <f>IFERROR(IF(AE20="s",AH20*Values!$C$1,AF20*Values!$C$1),"")</f>
        <v>0</v>
      </c>
      <c r="AJ20" s="69"/>
    </row>
    <row r="21" spans="1:36" x14ac:dyDescent="0.25">
      <c r="A21" s="69"/>
      <c r="B21" s="80">
        <v>1</v>
      </c>
      <c r="C21" s="75" t="s">
        <v>93</v>
      </c>
      <c r="D21" s="75" t="s">
        <v>93</v>
      </c>
      <c r="E21" s="75" t="s">
        <v>130</v>
      </c>
      <c r="F21" s="75" t="s">
        <v>131</v>
      </c>
      <c r="G21" s="75" t="s">
        <v>132</v>
      </c>
      <c r="H21" s="75" t="s">
        <v>133</v>
      </c>
      <c r="I21" s="40" t="str">
        <f t="shared" si="5"/>
        <v>https://aescripts.com/quick-delete-and-reset</v>
      </c>
      <c r="J21" s="75" t="s">
        <v>41</v>
      </c>
      <c r="K21" s="40" t="str">
        <f t="shared" si="6"/>
        <v>trial</v>
      </c>
      <c r="L21" s="40"/>
      <c r="M21" s="77">
        <v>0</v>
      </c>
      <c r="N21" s="75" t="str">
        <f t="shared" si="4"/>
        <v>NO</v>
      </c>
      <c r="O21" s="76" t="s">
        <v>134</v>
      </c>
      <c r="P21" s="76" t="s">
        <v>98</v>
      </c>
      <c r="Q21" s="78" t="s">
        <v>135</v>
      </c>
      <c r="R21" s="75">
        <v>43098</v>
      </c>
      <c r="S21" s="75" t="s">
        <v>106</v>
      </c>
      <c r="T21" s="75" t="s">
        <v>136</v>
      </c>
      <c r="U21" s="75" t="str">
        <f t="shared" si="1"/>
        <v>quick-delete-and-reset help</v>
      </c>
      <c r="V21" s="75" t="s">
        <v>137</v>
      </c>
      <c r="W21" s="75" t="str">
        <f>IF(J21="trial",HYPERLINK(Values!$C$2&amp;$E21&amp;"\"&amp;$H21,"*TRIAL* "&amp;$E21&amp;"\"&amp;$H21),HYPERLINK(Values!$B$3&amp;E21&amp;"\"&amp;$H21,"OWNED\"&amp;$E21&amp;"\"&amp;$H21&amp;"\"))</f>
        <v>*TRIAL* Motion Embassy\quick_delete_and_reset_v1.1.0</v>
      </c>
      <c r="X21" s="75" t="s">
        <v>44</v>
      </c>
      <c r="Y21" s="75" t="s">
        <v>72</v>
      </c>
      <c r="Z21" s="75" t="s">
        <v>72</v>
      </c>
      <c r="AA21" s="75" t="str">
        <f>IF(AND($Z21="s",$J21="trial"),HYPERLINK(Values!$C$47&amp;"\TRIALS",Values!$A$46&amp;"\"&amp;Values!$A$17&amp;"\TRIALS"),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"&amp;$E21&amp;"\"&amp;$G21),HYPERLINK(Values!$B$3&amp;E21&amp;"\"&amp;$H21,"OWNED\"&amp;$E21&amp;"\"&amp;$H21&amp;"\"))))))))))</f>
        <v>CC 2018\ScriptUI Panels</v>
      </c>
      <c r="AB21" s="75" t="str">
        <f>IF(AND($Z21="s",$J21="trial"),HYPERLINK(Values!$C$47&amp;"\TRIALS",Values!$A$46&amp;"\"&amp;Values!$A$17&amp;"\TRIALS"),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"&amp;$E21&amp;"\"&amp;$G21),HYPERLINK(Values!$B$3&amp;F21&amp;"\"&amp;$H21,"OWNED\"&amp;$E21&amp;"\"&amp;$H21&amp;"\"))))))))))</f>
        <v>CC 2018\ScriptUI Panels</v>
      </c>
      <c r="AC21" s="75" t="str">
        <f>IF($M21=0,"CS6 unsupported",IF(AND($M21=1,$Z21="s"),HYPERLINK(Values!$C$17,Values!$A$15&amp;"\"&amp;Values!$A$17),IF(AND($M21=1,$Z21="ui"),HYPERLINK(Values!$C$18,Values!$A$15&amp;"\"&amp;Values!$A$18),IF(AND($M21=1,$Z21="c"),HYPERLINK(Values!$C$4,Values!$A$4),IF(AND($M21=1,$Z21="p"),HYPERLINK(Values!$C$20&amp;"\"&amp;$E21,Values!$A$15&amp;"\"&amp;Values!$A$20&amp;"\"&amp;$E21),IF(AND($M21=1,$Z21="pr"),HYPERLINK(Values!$C$19,Values!$A$15&amp;"\"&amp;Values!$A$19),IF(AND($M21=1,$Z21="mc"),HYPERLINK(Values!$B$56,Values!$A$55&amp;" "&amp;$G21),IF(AND($M21=1,$Z21=""),"What type of script is it?",HYPERLINK(Values!$B$3&amp;E21&amp;"\"&amp;$H21,"OWNED\"&amp;$E21&amp;"\"&amp;$H21&amp;"\")))))))))</f>
        <v>CS6 unsupported</v>
      </c>
      <c r="AH21" s="69" t="str">
        <f t="shared" si="2"/>
        <v/>
      </c>
      <c r="AI21" s="69">
        <f>IFERROR(IF(AE21="s",AH21*Values!$C$1,AF21*Values!$C$1),"")</f>
        <v>0</v>
      </c>
      <c r="AJ21" s="69"/>
    </row>
    <row r="22" spans="1:36" x14ac:dyDescent="0.25">
      <c r="A22" s="69"/>
      <c r="B22" s="80">
        <v>1</v>
      </c>
      <c r="C22" s="75" t="s">
        <v>93</v>
      </c>
      <c r="D22" s="75" t="s">
        <v>93</v>
      </c>
      <c r="E22" s="75" t="s">
        <v>138</v>
      </c>
      <c r="F22" s="75" t="s">
        <v>139</v>
      </c>
      <c r="G22" s="75" t="s">
        <v>140</v>
      </c>
      <c r="H22" s="75" t="s">
        <v>141</v>
      </c>
      <c r="I22" s="40" t="str">
        <f t="shared" si="5"/>
        <v>https://aescripts.com/compsfromspreadsheet</v>
      </c>
      <c r="J22" s="75" t="s">
        <v>41</v>
      </c>
      <c r="K22" s="40" t="str">
        <f t="shared" si="6"/>
        <v>trial</v>
      </c>
      <c r="L22" s="40"/>
      <c r="M22" s="77">
        <v>1</v>
      </c>
      <c r="N22" s="75" t="str">
        <f t="shared" si="4"/>
        <v>YES</v>
      </c>
      <c r="O22" s="76" t="s">
        <v>13</v>
      </c>
      <c r="P22" s="76" t="s">
        <v>98</v>
      </c>
      <c r="Q22" s="78" t="s">
        <v>142</v>
      </c>
      <c r="R22" s="75">
        <v>42774</v>
      </c>
      <c r="S22" s="75" t="s">
        <v>106</v>
      </c>
      <c r="T22" s="75" t="s">
        <v>143</v>
      </c>
      <c r="U22" s="75" t="str">
        <f t="shared" si="1"/>
        <v>compsfromspreadsheet help</v>
      </c>
      <c r="V22" s="75" t="s">
        <v>144</v>
      </c>
      <c r="W22" s="75" t="str">
        <f>IF(J22="trial",HYPERLINK(Values!$C$2&amp;$E22&amp;"\"&amp;$H22,"*TRIAL* "&amp;$E22&amp;"\"&amp;$H22),HYPERLINK(Values!$B$3&amp;E22&amp;"\"&amp;$H22,"OWNED\"&amp;$E22&amp;"\"&amp;$H22&amp;"\"))</f>
        <v>*TRIAL* Michael Cardeiro\compsfromspreadsheet5_1_4</v>
      </c>
      <c r="X22" s="75" t="s">
        <v>44</v>
      </c>
      <c r="Y22" s="75" t="s">
        <v>145</v>
      </c>
      <c r="Z22" s="75" t="s">
        <v>145</v>
      </c>
      <c r="AA22" s="75" t="str">
        <f>IF(AND($Z22="s",$J22="trial"),HYPERLINK(Values!$C$47&amp;"\TRIALS",Values!$A$46&amp;"\"&amp;Values!$A$17&amp;"\TRIALS"),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"&amp;$E22&amp;"\"&amp;$G22),HYPERLINK(Values!$B$3&amp;E22&amp;"\"&amp;$H22,"OWNED\"&amp;$E22&amp;"\"&amp;$H22&amp;"\"))))))))))</f>
        <v>CC 2018\Plug-ins\Michael Cardeiro</v>
      </c>
      <c r="AB22" s="75" t="str">
        <f>IF(AND($Z22="s",$J22="trial"),HYPERLINK(Values!$C$47&amp;"\TRIALS",Values!$A$46&amp;"\"&amp;Values!$A$17&amp;"\TRIALS"),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"&amp;$E22&amp;"\"&amp;$G22),HYPERLINK(Values!$B$3&amp;F22&amp;"\"&amp;$H22,"OWNED\"&amp;$E22&amp;"\"&amp;$H22&amp;"\"))))))))))</f>
        <v>CC 2018\Plug-ins\Michael Cardeiro</v>
      </c>
      <c r="AC22" s="75" t="str">
        <f>IF($M22=0,"CS6 unsupported",IF(AND($M22=1,$Z22="s"),HYPERLINK(Values!$C$17,Values!$A$15&amp;"\"&amp;Values!$A$17),IF(AND($M22=1,$Z22="ui"),HYPERLINK(Values!$C$18,Values!$A$15&amp;"\"&amp;Values!$A$18),IF(AND($M22=1,$Z22="c"),HYPERLINK(Values!$C$4,Values!$A$4),IF(AND($M22=1,$Z22="p"),HYPERLINK(Values!$C$20&amp;"\"&amp;$E22,Values!$A$15&amp;"\"&amp;Values!$A$20&amp;"\"&amp;$E22),IF(AND($M22=1,$Z22="pr"),HYPERLINK(Values!$C$19,Values!$A$15&amp;"\"&amp;Values!$A$19),IF(AND($M22=1,$Z22="mc"),HYPERLINK(Values!$B$56,Values!$A$55&amp;" "&amp;$G22),IF(AND($M22=1,$Z22=""),"What type of script is it?",HYPERLINK(Values!$B$3&amp;E22&amp;"\"&amp;$H22,"OWNED\"&amp;$E22&amp;"\"&amp;$H22&amp;"\")))))))))</f>
        <v>CS6\Plug-ins\Michael Cardeiro</v>
      </c>
      <c r="AD22" s="75" t="s">
        <v>146</v>
      </c>
      <c r="AH22" s="69" t="str">
        <f t="shared" si="2"/>
        <v/>
      </c>
      <c r="AI22" s="69">
        <f>IFERROR(IF(AE22="s",AH22*Values!$C$1,AF22*Values!$C$1),"")</f>
        <v>0</v>
      </c>
      <c r="AJ22" s="69"/>
    </row>
    <row r="23" spans="1:36" x14ac:dyDescent="0.25">
      <c r="A23" s="69"/>
      <c r="B23" s="80">
        <v>1</v>
      </c>
      <c r="C23" s="75" t="s">
        <v>93</v>
      </c>
      <c r="D23" s="75" t="s">
        <v>93</v>
      </c>
      <c r="E23" s="75" t="s">
        <v>147</v>
      </c>
      <c r="F23" s="75" t="s">
        <v>148</v>
      </c>
      <c r="G23" s="75" t="s">
        <v>149</v>
      </c>
      <c r="H23" s="75" t="s">
        <v>150</v>
      </c>
      <c r="I23" s="40" t="str">
        <f t="shared" si="5"/>
        <v>https://aescripts.com/pt_textedit</v>
      </c>
      <c r="J23" s="75" t="s">
        <v>41</v>
      </c>
      <c r="K23" s="40" t="str">
        <f t="shared" si="6"/>
        <v>trial</v>
      </c>
      <c r="L23" s="40" t="s">
        <v>151</v>
      </c>
      <c r="M23" s="77">
        <v>1</v>
      </c>
      <c r="N23" s="75" t="str">
        <f t="shared" si="4"/>
        <v>YES</v>
      </c>
      <c r="O23" s="76" t="s">
        <v>151</v>
      </c>
      <c r="P23" s="76" t="s">
        <v>98</v>
      </c>
      <c r="Q23" s="78" t="s">
        <v>152</v>
      </c>
      <c r="R23" s="75">
        <v>43219</v>
      </c>
      <c r="U23" s="75" t="str">
        <f t="shared" si="1"/>
        <v>pt_textedit help</v>
      </c>
      <c r="V23" s="75" t="s">
        <v>153</v>
      </c>
      <c r="W23" s="75" t="str">
        <f>IF(J23="trial",HYPERLINK(Values!$C$2&amp;$E23&amp;"\"&amp;$H23,"*TRIAL* "&amp;$E23&amp;"\"&amp;$H23),HYPERLINK(Values!$B$3&amp;E23&amp;"\"&amp;$H23,"OWNED\"&amp;$E23&amp;"\"&amp;$H23&amp;"\"))</f>
        <v>*TRIAL* Paul Tuersley\pt_textedit_v2.41</v>
      </c>
      <c r="X23" s="75" t="s">
        <v>44</v>
      </c>
      <c r="Y23" s="75" t="s">
        <v>154</v>
      </c>
      <c r="Z23" s="75" t="s">
        <v>154</v>
      </c>
      <c r="AA23" s="75" t="str">
        <f>IF(AND($Z23="s",$J23="trial"),HYPERLINK(Values!$C$47&amp;"\TRIALS",Values!$A$46&amp;"\"&amp;Values!$A$17&amp;"\TRIALS"),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"&amp;$E23&amp;"\"&amp;$G23),HYPERLINK(Values!$B$3&amp;E23&amp;"\"&amp;$H23,"OWNED\"&amp;$E23&amp;"\"&amp;$H23&amp;"\"))))))))))</f>
        <v>CC 2018\Scripts\TRIALS</v>
      </c>
      <c r="AB23" s="75" t="str">
        <f>IF(AND($Z23="s",$J23="trial"),HYPERLINK(Values!$C$47&amp;"\TRIALS",Values!$A$46&amp;"\"&amp;Values!$A$17&amp;"\TRIALS"),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"&amp;$E23&amp;"\"&amp;$G23),HYPERLINK(Values!$B$3&amp;F23&amp;"\"&amp;$H23,"OWNED\"&amp;$E23&amp;"\"&amp;$H23&amp;"\"))))))))))</f>
        <v>CC 2018\Scripts\TRIALS</v>
      </c>
      <c r="AC23" s="75" t="str">
        <f>IF($M23=0,"CS6 unsupported",IF(AND($M23=1,$Z23="s"),HYPERLINK(Values!$C$17,Values!$A$15&amp;"\"&amp;Values!$A$17),IF(AND($M23=1,$Z23="ui"),HYPERLINK(Values!$C$18,Values!$A$15&amp;"\"&amp;Values!$A$18),IF(AND($M23=1,$Z23="c"),HYPERLINK(Values!$C$4,Values!$A$4),IF(AND($M23=1,$Z23="p"),HYPERLINK(Values!$C$20&amp;"\"&amp;$E23,Values!$A$15&amp;"\"&amp;Values!$A$20&amp;"\"&amp;$E23),IF(AND($M23=1,$Z23="pr"),HYPERLINK(Values!$C$19,Values!$A$15&amp;"\"&amp;Values!$A$19),IF(AND($M23=1,$Z23="mc"),HYPERLINK(Values!$B$56,Values!$A$55&amp;" "&amp;$G23),IF(AND($M23=1,$Z23=""),"What type of script is it?",HYPERLINK(Values!$B$3&amp;E23&amp;"\"&amp;$H23,"OWNED\"&amp;$E23&amp;"\"&amp;$H23&amp;"\")))))))))</f>
        <v>CS6\Scripts</v>
      </c>
      <c r="AH23" s="69" t="str">
        <f t="shared" si="2"/>
        <v/>
      </c>
      <c r="AI23" s="69">
        <f>IFERROR(IF(AE23="s",AH23*Values!$C$1,AF23*Values!$C$1),"")</f>
        <v>0</v>
      </c>
      <c r="AJ23" s="69"/>
    </row>
    <row r="24" spans="1:36" x14ac:dyDescent="0.25">
      <c r="A24" s="69"/>
      <c r="B24" s="80">
        <v>1</v>
      </c>
      <c r="C24" s="75" t="s">
        <v>93</v>
      </c>
      <c r="D24" s="75" t="s">
        <v>93</v>
      </c>
      <c r="E24" s="75" t="s">
        <v>147</v>
      </c>
      <c r="F24" s="75" t="s">
        <v>155</v>
      </c>
      <c r="G24" s="75" t="s">
        <v>156</v>
      </c>
      <c r="H24" s="75" t="s">
        <v>157</v>
      </c>
      <c r="I24" s="40" t="str">
        <f t="shared" si="5"/>
        <v>https://aescripts.com/pt_effectsearch</v>
      </c>
      <c r="J24" s="75" t="s">
        <v>41</v>
      </c>
      <c r="K24" s="40" t="str">
        <f t="shared" si="6"/>
        <v>trial</v>
      </c>
      <c r="L24" s="40" t="s">
        <v>151</v>
      </c>
      <c r="M24" s="77">
        <v>1</v>
      </c>
      <c r="N24" s="75" t="str">
        <f t="shared" si="4"/>
        <v>YES</v>
      </c>
      <c r="O24" s="76" t="s">
        <v>151</v>
      </c>
      <c r="P24" s="76" t="s">
        <v>98</v>
      </c>
      <c r="Q24" s="78" t="s">
        <v>158</v>
      </c>
      <c r="R24" s="75">
        <v>43219</v>
      </c>
      <c r="S24" s="75" t="s">
        <v>159</v>
      </c>
      <c r="T24" s="75" t="s">
        <v>160</v>
      </c>
      <c r="U24" s="75" t="str">
        <f t="shared" si="1"/>
        <v>pt_effectsearch help</v>
      </c>
      <c r="V24" s="75" t="s">
        <v>153</v>
      </c>
      <c r="W24" s="75" t="str">
        <f>IF(J24="trial",HYPERLINK(Values!$C$2&amp;$E24&amp;"\"&amp;$H24,"*TRIAL* "&amp;$E24&amp;"\"&amp;$H24),HYPERLINK(Values!$B$3&amp;E24&amp;"\"&amp;$H24,"OWNED\"&amp;$E24&amp;"\"&amp;$H24&amp;"\"))</f>
        <v>*TRIAL* Paul Tuersley\pt_effectsearch_v3.41</v>
      </c>
      <c r="X24" s="75" t="s">
        <v>44</v>
      </c>
      <c r="Y24" s="75" t="s">
        <v>154</v>
      </c>
      <c r="Z24" s="75" t="s">
        <v>154</v>
      </c>
      <c r="AA24" s="75" t="str">
        <f>IF(AND($Z24="s",$J24="trial"),HYPERLINK(Values!$C$47&amp;"\TRIALS",Values!$A$46&amp;"\"&amp;Values!$A$17&amp;"\TRIALS"),IF($Z24="s",HYPERLINK(Values!$C$47,Values!$A$46&amp;"\"&amp;Values!$A$17),IF($Z24="ui",HYPERLINK(Values!$C$48,Values!$A$46&amp;"\"&amp;Values!$A$18),IF($Z24="c",HYPERLINK(Values!$C$4,Values!$A$4),IF($Z24="p",HYPERLINK(Values!$C$50&amp;"\"&amp;$E24,Values!$A$46&amp;"\"&amp;Values!$A$20&amp;"\"&amp;$E24),IF($Z24="pr",HYPERLINK(Values!$C$49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"&amp;$E24&amp;"\"&amp;$G24),HYPERLINK(Values!$B$3&amp;E24&amp;"\"&amp;$H24,"OWNED\"&amp;$E24&amp;"\"&amp;$H24&amp;"\"))))))))))</f>
        <v>CC 2018\Scripts\TRIALS</v>
      </c>
      <c r="AB24" s="75" t="str">
        <f>IF(AND($Z24="s",$J24="trial"),HYPERLINK(Values!$C$47&amp;"\TRIALS",Values!$A$46&amp;"\"&amp;Values!$A$17&amp;"\TRIALS"),IF($Z24="s",HYPERLINK(Values!$C$47,Values!$A$46&amp;"\"&amp;Values!$A$17),IF($Z24="ui",HYPERLINK(Values!$C$48,Values!$A$46&amp;"\"&amp;Values!$A$18),IF($Z24="c",HYPERLINK(Values!$C$4,Values!$A$4),IF($Z24="p",HYPERLINK(Values!$C$50&amp;"\"&amp;$E24,Values!$A$46&amp;"\"&amp;Values!$A$20&amp;"\"&amp;$E24),IF($Z24="pr",HYPERLINK(Values!$C$49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"&amp;$E24&amp;"\"&amp;$G24),HYPERLINK(Values!$B$3&amp;F24&amp;"\"&amp;$H24,"OWNED\"&amp;$E24&amp;"\"&amp;$H24&amp;"\"))))))))))</f>
        <v>CC 2018\Scripts\TRIALS</v>
      </c>
      <c r="AC24" s="75" t="str">
        <f>IF($M24=0,"CS6 unsupported",IF(AND($M24=1,$Z24="s"),HYPERLINK(Values!$C$17,Values!$A$15&amp;"\"&amp;Values!$A$17),IF(AND($M24=1,$Z24="ui"),HYPERLINK(Values!$C$18,Values!$A$15&amp;"\"&amp;Values!$A$18),IF(AND($M24=1,$Z24="c"),HYPERLINK(Values!$C$4,Values!$A$4),IF(AND($M24=1,$Z24="p"),HYPERLINK(Values!$C$20&amp;"\"&amp;$E24,Values!$A$15&amp;"\"&amp;Values!$A$20&amp;"\"&amp;$E24),IF(AND($M24=1,$Z24="pr"),HYPERLINK(Values!$C$19,Values!$A$15&amp;"\"&amp;Values!$A$19),IF(AND($M24=1,$Z24="mc"),HYPERLINK(Values!$B$56,Values!$A$55&amp;" "&amp;$G24),IF(AND($M24=1,$Z24=""),"What type of script is it?",HYPERLINK(Values!$B$3&amp;E24&amp;"\"&amp;$H24,"OWNED\"&amp;$E24&amp;"\"&amp;$H24&amp;"\")))))))))</f>
        <v>CS6\Scripts</v>
      </c>
      <c r="AH24" s="69" t="str">
        <f t="shared" si="2"/>
        <v/>
      </c>
      <c r="AI24" s="69">
        <f>IFERROR(IF(AE24="s",AH24*Values!$C$1,AF24*Values!$C$1),"")</f>
        <v>0</v>
      </c>
      <c r="AJ24" s="69"/>
    </row>
    <row r="25" spans="1:36" x14ac:dyDescent="0.25">
      <c r="A25" s="69"/>
      <c r="B25" s="80">
        <v>1</v>
      </c>
      <c r="C25" s="75" t="s">
        <v>93</v>
      </c>
      <c r="D25" s="75" t="s">
        <v>93</v>
      </c>
      <c r="E25" s="75" t="s">
        <v>161</v>
      </c>
      <c r="F25" s="75" t="s">
        <v>162</v>
      </c>
      <c r="G25" s="75" t="s">
        <v>163</v>
      </c>
      <c r="H25" s="75" t="s">
        <v>164</v>
      </c>
      <c r="I25" s="40" t="str">
        <f t="shared" si="5"/>
        <v>https://aescripts.com/pq-fui-toys</v>
      </c>
      <c r="J25" s="75" t="s">
        <v>41</v>
      </c>
      <c r="K25" s="40" t="str">
        <f t="shared" si="6"/>
        <v>trial</v>
      </c>
      <c r="L25" s="40"/>
      <c r="M25" s="77">
        <v>1</v>
      </c>
      <c r="N25" s="75" t="str">
        <f t="shared" si="4"/>
        <v>YES</v>
      </c>
      <c r="O25" s="76" t="s">
        <v>13</v>
      </c>
      <c r="P25" s="76" t="s">
        <v>165</v>
      </c>
      <c r="Q25" s="78" t="s">
        <v>166</v>
      </c>
      <c r="R25" s="75">
        <v>42524</v>
      </c>
      <c r="S25" s="75" t="s">
        <v>106</v>
      </c>
      <c r="T25" s="75" t="s">
        <v>167</v>
      </c>
      <c r="U25" s="75" t="str">
        <f t="shared" si="1"/>
        <v>pq-fui-toys help</v>
      </c>
      <c r="V25" s="75" t="s">
        <v>168</v>
      </c>
      <c r="W25" s="75" t="str">
        <f>IF(J25="trial",HYPERLINK(Values!$C$2&amp;$E25&amp;"\"&amp;$H25,"*TRIAL* "&amp;$E25&amp;"\"&amp;$H25),HYPERLINK(Values!$B$3&amp;E25&amp;"\"&amp;$H25,"OWNED\"&amp;$E25&amp;"\"&amp;$H25&amp;"\"))</f>
        <v>*TRIAL* Peter Quinn\pq_fui_toys_2</v>
      </c>
      <c r="X25" s="75" t="s">
        <v>44</v>
      </c>
      <c r="Y25" s="75" t="s">
        <v>72</v>
      </c>
      <c r="Z25" s="75" t="s">
        <v>72</v>
      </c>
      <c r="AA25" s="75" t="str">
        <f>IF(AND($Z25="s",$J25="trial"),HYPERLINK(Values!$C$47&amp;"\TRIALS",Values!$A$46&amp;"\"&amp;Values!$A$17&amp;"\TRIALS"),IF($Z25="s",HYPERLINK(Values!$C$47,Values!$A$46&amp;"\"&amp;Values!$A$17),IF($Z25="ui",HYPERLINK(Values!$C$48,Values!$A$46&amp;"\"&amp;Values!$A$18),IF($Z25="c",HYPERLINK(Values!$C$4,Values!$A$4),IF($Z25="p",HYPERLINK(Values!$C$50&amp;"\"&amp;$E25,Values!$A$46&amp;"\"&amp;Values!$A$20&amp;"\"&amp;$E25),IF($Z25="pr",HYPERLINK(Values!$C$49,Values!$A$46&amp;"\"&amp;Values!$A$19),IF($Z25="ex",HYPERLINK(Values!$B$54,Values!$A$53&amp;" folder "&amp;$G25),IF($Z25="","What type of script is it?",IF($Z25="mc",HYPERLINK(Values!$B$57&amp;"\"&amp;$E25,Values!$A$55&amp;" "&amp;$E25&amp;"\"&amp;$G25),HYPERLINK(Values!$B$3&amp;E25&amp;"\"&amp;$H25,"OWNED\"&amp;$E25&amp;"\"&amp;$H25&amp;"\"))))))))))</f>
        <v>CC 2018\ScriptUI Panels</v>
      </c>
      <c r="AB25" s="75" t="str">
        <f>IF(AND($Z25="s",$J25="trial"),HYPERLINK(Values!$C$47&amp;"\TRIALS",Values!$A$46&amp;"\"&amp;Values!$A$17&amp;"\TRIALS"),IF($Z25="s",HYPERLINK(Values!$C$47,Values!$A$46&amp;"\"&amp;Values!$A$17),IF($Z25="ui",HYPERLINK(Values!$C$48,Values!$A$46&amp;"\"&amp;Values!$A$18),IF($Z25="c",HYPERLINK(Values!$C$4,Values!$A$4),IF($Z25="p",HYPERLINK(Values!$C$50&amp;"\"&amp;$E25,Values!$A$46&amp;"\"&amp;Values!$A$20&amp;"\"&amp;$E25),IF($Z25="pr",HYPERLINK(Values!$C$49,Values!$A$46&amp;"\"&amp;Values!$A$19),IF($Z25="ex",HYPERLINK(Values!$B$54,Values!$A$53&amp;" folder "&amp;$G25),IF($Z25="","What type of script is it?",IF($Z25="mc",HYPERLINK(Values!$B$57&amp;"\"&amp;$E25,Values!$A$55&amp;" "&amp;$E25&amp;"\"&amp;$G25),HYPERLINK(Values!$B$3&amp;F25&amp;"\"&amp;$H25,"OWNED\"&amp;$E25&amp;"\"&amp;$H25&amp;"\"))))))))))</f>
        <v>CC 2018\ScriptUI Panels</v>
      </c>
      <c r="AC25" s="75" t="str">
        <f>IF($M25=0,"CS6 unsupported",IF(AND($M25=1,$Z25="s"),HYPERLINK(Values!$C$17,Values!$A$15&amp;"\"&amp;Values!$A$17),IF(AND($M25=1,$Z25="ui"),HYPERLINK(Values!$C$18,Values!$A$15&amp;"\"&amp;Values!$A$18),IF(AND($M25=1,$Z25="c"),HYPERLINK(Values!$C$4,Values!$A$4),IF(AND($M25=1,$Z25="p"),HYPERLINK(Values!$C$20&amp;"\"&amp;$E25,Values!$A$15&amp;"\"&amp;Values!$A$20&amp;"\"&amp;$E25),IF(AND($M25=1,$Z25="pr"),HYPERLINK(Values!$C$19,Values!$A$15&amp;"\"&amp;Values!$A$19),IF(AND($M25=1,$Z25="mc"),HYPERLINK(Values!$B$56,Values!$A$55&amp;" "&amp;$G25),IF(AND($M25=1,$Z25=""),"What type of script is it?",HYPERLINK(Values!$B$3&amp;E25&amp;"\"&amp;$H25,"OWNED\"&amp;$E25&amp;"\"&amp;$H25&amp;"\")))))))))</f>
        <v>CS6\ScriptUI Panels</v>
      </c>
      <c r="AH25" s="69" t="str">
        <f t="shared" si="2"/>
        <v/>
      </c>
      <c r="AI25" s="69">
        <f>IFERROR(IF(AE25="s",AH25*Values!$C$1,AF25*Values!$C$1),"")</f>
        <v>0</v>
      </c>
      <c r="AJ25" s="69"/>
    </row>
    <row r="26" spans="1:36" x14ac:dyDescent="0.25">
      <c r="A26" s="69"/>
      <c r="B26" s="80">
        <v>1</v>
      </c>
      <c r="C26" s="75" t="s">
        <v>169</v>
      </c>
      <c r="D26" s="75">
        <v>43315</v>
      </c>
      <c r="E26" s="75" t="s">
        <v>170</v>
      </c>
      <c r="F26" s="75" t="s">
        <v>171</v>
      </c>
      <c r="G26" s="75" t="s">
        <v>172</v>
      </c>
      <c r="H26" s="75" t="s">
        <v>173</v>
      </c>
      <c r="I26" s="40" t="str">
        <f t="shared" si="5"/>
        <v>https://aescripts.com/fast-camera-lens-blur</v>
      </c>
      <c r="J26" s="75" t="s">
        <v>41</v>
      </c>
      <c r="K26" s="40" t="str">
        <f t="shared" si="6"/>
        <v>trial</v>
      </c>
      <c r="L26" s="40"/>
      <c r="M26" s="77">
        <v>1</v>
      </c>
      <c r="N26" s="75" t="str">
        <f t="shared" si="4"/>
        <v>YES</v>
      </c>
      <c r="O26" s="76" t="s">
        <v>13</v>
      </c>
      <c r="P26" s="76" t="s">
        <v>98</v>
      </c>
      <c r="Q26" s="78" t="s">
        <v>174</v>
      </c>
      <c r="R26" s="75">
        <v>43309</v>
      </c>
      <c r="U26" s="75" t="str">
        <f t="shared" si="1"/>
        <v>fast-camera-lens-blur help</v>
      </c>
      <c r="V26" s="75" t="s">
        <v>175</v>
      </c>
      <c r="W26" s="75" t="str">
        <f>IF(J26="trial",HYPERLINK(Values!$C$2&amp;$E26&amp;"\"&amp;$H26,"*TRIAL* "&amp;$E26&amp;"\"&amp;$H26),HYPERLINK(Values!$B$3&amp;E26&amp;"\"&amp;$H26,"OWNED\"&amp;$E26&amp;"\"&amp;$H26&amp;"\"))</f>
        <v>*TRIAL* TumoiYorozu\fastcameralensblur_v3.11.0</v>
      </c>
      <c r="X26" s="75" t="s">
        <v>44</v>
      </c>
      <c r="Y26" s="75" t="s">
        <v>145</v>
      </c>
      <c r="Z26" s="75" t="s">
        <v>145</v>
      </c>
      <c r="AA26" s="75" t="str">
        <f>IF(AND($Z26="s",$J26="trial"),HYPERLINK(Values!$C$47&amp;"\TRIALS",Values!$A$46&amp;"\"&amp;Values!$A$17&amp;"\TRIALS"),IF($Z26="s",HYPERLINK(Values!$C$47,Values!$A$46&amp;"\"&amp;Values!$A$17),IF($Z26="ui",HYPERLINK(Values!$C$48,Values!$A$46&amp;"\"&amp;Values!$A$18),IF($Z26="c",HYPERLINK(Values!$C$4,Values!$A$4),IF($Z26="p",HYPERLINK(Values!$C$50&amp;"\"&amp;$E26,Values!$A$46&amp;"\"&amp;Values!$A$20&amp;"\"&amp;$E26),IF($Z26="pr",HYPERLINK(Values!$C$49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"&amp;$E26&amp;"\"&amp;$G26),HYPERLINK(Values!$B$3&amp;E26&amp;"\"&amp;$H26,"OWNED\"&amp;$E26&amp;"\"&amp;$H26&amp;"\"))))))))))</f>
        <v>CC 2018\Plug-ins\TumoiYorozu</v>
      </c>
      <c r="AB26" s="75" t="str">
        <f>IF(AND($Z26="s",$J26="trial"),HYPERLINK(Values!$C$47&amp;"\TRIALS",Values!$A$46&amp;"\"&amp;Values!$A$17&amp;"\TRIALS"),IF($Z26="s",HYPERLINK(Values!$C$47,Values!$A$46&amp;"\"&amp;Values!$A$17),IF($Z26="ui",HYPERLINK(Values!$C$48,Values!$A$46&amp;"\"&amp;Values!$A$18),IF($Z26="c",HYPERLINK(Values!$C$4,Values!$A$4),IF($Z26="p",HYPERLINK(Values!$C$50&amp;"\"&amp;$E26,Values!$A$46&amp;"\"&amp;Values!$A$20&amp;"\"&amp;$E26),IF($Z26="pr",HYPERLINK(Values!$C$49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"&amp;$E26&amp;"\"&amp;$G26),HYPERLINK(Values!$B$3&amp;F26&amp;"\"&amp;$H26,"OWNED\"&amp;$E26&amp;"\"&amp;$H26&amp;"\"))))))))))</f>
        <v>CC 2018\Plug-ins\TumoiYorozu</v>
      </c>
      <c r="AC26" s="75" t="str">
        <f>IF($M26=0,"CS6 unsupported",IF(AND($M26=1,$Z26="s"),HYPERLINK(Values!$C$17,Values!$A$15&amp;"\"&amp;Values!$A$17),IF(AND($M26=1,$Z26="ui"),HYPERLINK(Values!$C$18,Values!$A$15&amp;"\"&amp;Values!$A$18),IF(AND($M26=1,$Z26="c"),HYPERLINK(Values!$C$4,Values!$A$4),IF(AND($M26=1,$Z26="p"),HYPERLINK(Values!$C$20&amp;"\"&amp;$E26,Values!$A$15&amp;"\"&amp;Values!$A$20&amp;"\"&amp;$E26),IF(AND($M26=1,$Z26="pr"),HYPERLINK(Values!$C$19,Values!$A$15&amp;"\"&amp;Values!$A$19),IF(AND($M26=1,$Z26="mc"),HYPERLINK(Values!$B$56,Values!$A$55&amp;" "&amp;$G26),IF(AND($M26=1,$Z26=""),"What type of script is it?",HYPERLINK(Values!$B$3&amp;E26&amp;"\"&amp;$H26,"OWNED\"&amp;$E26&amp;"\"&amp;$H26&amp;"\")))))))))</f>
        <v>CS6\Plug-ins\TumoiYorozu</v>
      </c>
      <c r="AF26" s="43">
        <v>69.989999999999995</v>
      </c>
      <c r="AH26" s="69" t="str">
        <f t="shared" si="2"/>
        <v/>
      </c>
      <c r="AI26" s="69">
        <f>IFERROR(IF(AE26="s",AH26*Values!$C$1,AF26*Values!$C$1),"")</f>
        <v>95.886300000000006</v>
      </c>
      <c r="AJ26" s="69"/>
    </row>
    <row r="27" spans="1:36" x14ac:dyDescent="0.25">
      <c r="A27" s="69"/>
      <c r="B27" s="80">
        <v>1</v>
      </c>
      <c r="C27" s="75" t="s">
        <v>169</v>
      </c>
      <c r="D27" s="75" t="s">
        <v>93</v>
      </c>
      <c r="E27" s="75" t="s">
        <v>176</v>
      </c>
      <c r="F27" s="75" t="s">
        <v>177</v>
      </c>
      <c r="G27" s="75" t="s">
        <v>178</v>
      </c>
      <c r="H27" s="75" t="s">
        <v>179</v>
      </c>
      <c r="I27" s="40" t="str">
        <f t="shared" si="5"/>
        <v>https://aescripts.com/paint-and-stick</v>
      </c>
      <c r="J27" s="75" t="s">
        <v>41</v>
      </c>
      <c r="K27" s="40" t="str">
        <f t="shared" si="6"/>
        <v>trial</v>
      </c>
      <c r="L27" s="40"/>
      <c r="M27" s="77">
        <v>0</v>
      </c>
      <c r="N27" s="75" t="str">
        <f t="shared" si="4"/>
        <v>NO</v>
      </c>
      <c r="O27" s="76" t="s">
        <v>180</v>
      </c>
      <c r="P27" s="76" t="s">
        <v>98</v>
      </c>
      <c r="Q27" s="78" t="s">
        <v>181</v>
      </c>
      <c r="R27" s="75">
        <v>42974</v>
      </c>
      <c r="S27" s="75" t="s">
        <v>126</v>
      </c>
      <c r="T27" s="75" t="s">
        <v>182</v>
      </c>
      <c r="U27" s="75" t="str">
        <f t="shared" si="1"/>
        <v>paint-and-stick help</v>
      </c>
      <c r="W27" s="75" t="str">
        <f>IF(J27="trial",HYPERLINK(Values!$C$2&amp;$E27&amp;"\"&amp;$H27,"*TRIAL* "&amp;$E27&amp;"\"&amp;$H27),HYPERLINK(Values!$B$3&amp;E27&amp;"\"&amp;$H27,"OWNED\"&amp;$E27&amp;"\"&amp;$H27&amp;"\"))</f>
        <v>*TRIAL* aescripts&amp;aeplugins tool\paint_stick_v2.1.0</v>
      </c>
      <c r="X27" s="75" t="s">
        <v>44</v>
      </c>
      <c r="AA27" s="75" t="str">
        <f>IF(AND($Z27="s",$J27="trial"),HYPERLINK(Values!$C$47&amp;"\TRIALS",Values!$A$46&amp;"\"&amp;Values!$A$17&amp;"\TRIALS"),IF($Z27="s",HYPERLINK(Values!$C$47,Values!$A$46&amp;"\"&amp;Values!$A$17),IF($Z27="ui",HYPERLINK(Values!$C$48,Values!$A$46&amp;"\"&amp;Values!$A$18),IF($Z27="c",HYPERLINK(Values!$C$4,Values!$A$4),IF($Z27="p",HYPERLINK(Values!$C$50&amp;"\"&amp;$E27,Values!$A$46&amp;"\"&amp;Values!$A$20&amp;"\"&amp;$E27),IF($Z27="pr",HYPERLINK(Values!$C$49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"&amp;$E27&amp;"\"&amp;$G27),HYPERLINK(Values!$B$3&amp;E27&amp;"\"&amp;$H27,"OWNED\"&amp;$E27&amp;"\"&amp;$H27&amp;"\"))))))))))</f>
        <v>What type of script is it?</v>
      </c>
      <c r="AB27" s="75" t="str">
        <f>IF(AND($Z27="s",$J27="trial"),HYPERLINK(Values!$C$47&amp;"\TRIALS",Values!$A$46&amp;"\"&amp;Values!$A$17&amp;"\TRIALS"),IF($Z27="s",HYPERLINK(Values!$C$47,Values!$A$46&amp;"\"&amp;Values!$A$17),IF($Z27="ui",HYPERLINK(Values!$C$48,Values!$A$46&amp;"\"&amp;Values!$A$18),IF($Z27="c",HYPERLINK(Values!$C$4,Values!$A$4),IF($Z27="p",HYPERLINK(Values!$C$50&amp;"\"&amp;$E27,Values!$A$46&amp;"\"&amp;Values!$A$20&amp;"\"&amp;$E27),IF($Z27="pr",HYPERLINK(Values!$C$49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"&amp;$E27&amp;"\"&amp;$G27),HYPERLINK(Values!$B$3&amp;F27&amp;"\"&amp;$H27,"OWNED\"&amp;$E27&amp;"\"&amp;$H27&amp;"\"))))))))))</f>
        <v>What type of script is it?</v>
      </c>
      <c r="AC27" s="75" t="str">
        <f>IF($M27=0,"CS6 unsupported",IF(AND($M27=1,$Z27="s"),HYPERLINK(Values!$C$17,Values!$A$15&amp;"\"&amp;Values!$A$17),IF(AND($M27=1,$Z27="ui"),HYPERLINK(Values!$C$18,Values!$A$15&amp;"\"&amp;Values!$A$18),IF(AND($M27=1,$Z27="c"),HYPERLINK(Values!$C$4,Values!$A$4),IF(AND($M27=1,$Z27="p"),HYPERLINK(Values!$C$20&amp;"\"&amp;$E27,Values!$A$15&amp;"\"&amp;Values!$A$20&amp;"\"&amp;$E27),IF(AND($M27=1,$Z27="pr"),HYPERLINK(Values!$C$19,Values!$A$15&amp;"\"&amp;Values!$A$19),IF(AND($M27=1,$Z27="mc"),HYPERLINK(Values!$B$56,Values!$A$55&amp;" "&amp;$G27),IF(AND($M27=1,$Z27=""),"What type of script is it?",HYPERLINK(Values!$B$3&amp;E27&amp;"\"&amp;$H27,"OWNED\"&amp;$E27&amp;"\"&amp;$H27&amp;"\")))))))))</f>
        <v>CS6 unsupported</v>
      </c>
      <c r="AD27" s="75" t="s">
        <v>183</v>
      </c>
      <c r="AH27" s="69" t="str">
        <f t="shared" si="2"/>
        <v/>
      </c>
      <c r="AI27" s="69">
        <f>IFERROR(IF(AE27="s",AH27*Values!$C$1,AF27*Values!$C$1),"")</f>
        <v>0</v>
      </c>
      <c r="AJ27" s="69"/>
    </row>
    <row r="28" spans="1:36" x14ac:dyDescent="0.25">
      <c r="A28" s="69"/>
      <c r="B28" s="80">
        <v>1</v>
      </c>
      <c r="C28" s="75" t="s">
        <v>169</v>
      </c>
      <c r="D28" s="75" t="s">
        <v>93</v>
      </c>
      <c r="E28" s="75" t="s">
        <v>184</v>
      </c>
      <c r="F28" s="75" t="s">
        <v>185</v>
      </c>
      <c r="G28" s="75" t="s">
        <v>186</v>
      </c>
      <c r="H28" s="75" t="s">
        <v>187</v>
      </c>
      <c r="I28" s="40" t="str">
        <f t="shared" si="5"/>
        <v>https://aescripts.com/aw-autosaver</v>
      </c>
      <c r="J28" s="75" t="s">
        <v>41</v>
      </c>
      <c r="K28" s="40" t="str">
        <f t="shared" si="6"/>
        <v>trial</v>
      </c>
      <c r="L28" s="40" t="s">
        <v>188</v>
      </c>
      <c r="M28" s="77">
        <v>1</v>
      </c>
      <c r="N28" s="75" t="str">
        <f>IF(OR(M28=1,L28="CS6",O28="CS6"),"YES",IF(OR(M28=0,M28=""),"NO"))</f>
        <v>YES</v>
      </c>
      <c r="O28" s="76" t="s">
        <v>188</v>
      </c>
      <c r="P28" s="76" t="s">
        <v>124</v>
      </c>
      <c r="Q28" s="78" t="s">
        <v>118</v>
      </c>
      <c r="R28" s="75">
        <v>42311</v>
      </c>
      <c r="S28" s="75" t="s">
        <v>106</v>
      </c>
      <c r="T28" s="75" t="s">
        <v>189</v>
      </c>
      <c r="U28" s="75" t="str">
        <f t="shared" si="1"/>
        <v>aw-autosaver help</v>
      </c>
      <c r="V28" s="75" t="s">
        <v>190</v>
      </c>
      <c r="W28" s="75" t="str">
        <f>IF(J28="trial",HYPERLINK(Values!$C$2&amp;$E28&amp;"\"&amp;$H28,"*TRIAL* "&amp;$E28&amp;"\"&amp;$H28),HYPERLINK(Values!$B$3&amp;E28&amp;"\"&amp;$H28,"OWNED\"&amp;$E28&amp;"\"&amp;$H28&amp;"\"))</f>
        <v>*TRIAL* Alex White\aw_autosaver_v2.0</v>
      </c>
      <c r="X28" s="75" t="s">
        <v>44</v>
      </c>
      <c r="Y28" s="75" t="s">
        <v>72</v>
      </c>
      <c r="Z28" s="75" t="s">
        <v>72</v>
      </c>
      <c r="AA28" s="75" t="str">
        <f>IF(AND($Z28="s",$J28="trial"),HYPERLINK(Values!$C$47&amp;"\TRIALS",Values!$A$46&amp;"\"&amp;Values!$A$17&amp;"\TRIALS"),IF($Z28="s",HYPERLINK(Values!$C$47,Values!$A$46&amp;"\"&amp;Values!$A$17),IF($Z28="ui",HYPERLINK(Values!$C$48,Values!$A$46&amp;"\"&amp;Values!$A$18),IF($Z28="c",HYPERLINK(Values!$C$4,Values!$A$4),IF($Z28="p",HYPERLINK(Values!$C$50&amp;"\"&amp;$E28,Values!$A$46&amp;"\"&amp;Values!$A$20&amp;"\"&amp;$E28),IF($Z28="pr",HYPERLINK(Values!$C$49,Values!$A$46&amp;"\"&amp;Values!$A$19),IF($Z28="ex",HYPERLINK(Values!$B$54,Values!$A$53&amp;" folder "&amp;$G28),IF($Z28="","What type of script is it?",IF($Z28="mc",HYPERLINK(Values!$B$57&amp;"\"&amp;$E28,Values!$A$55&amp;" "&amp;$E28&amp;"\"&amp;$G28),HYPERLINK(Values!$B$3&amp;E28&amp;"\"&amp;$H28,"OWNED\"&amp;$E28&amp;"\"&amp;$H28&amp;"\"))))))))))</f>
        <v>CC 2018\ScriptUI Panels</v>
      </c>
      <c r="AB28" s="75" t="str">
        <f>IF(AND($Z28="s",$J28="trial"),HYPERLINK(Values!$C$47&amp;"\TRIALS",Values!$A$46&amp;"\"&amp;Values!$A$17&amp;"\TRIALS"),IF($Z28="s",HYPERLINK(Values!$C$47,Values!$A$46&amp;"\"&amp;Values!$A$17),IF($Z28="ui",HYPERLINK(Values!$C$48,Values!$A$46&amp;"\"&amp;Values!$A$18),IF($Z28="c",HYPERLINK(Values!$C$4,Values!$A$4),IF($Z28="p",HYPERLINK(Values!$C$50&amp;"\"&amp;$E28,Values!$A$46&amp;"\"&amp;Values!$A$20&amp;"\"&amp;$E28),IF($Z28="pr",HYPERLINK(Values!$C$49,Values!$A$46&amp;"\"&amp;Values!$A$19),IF($Z28="ex",HYPERLINK(Values!$B$54,Values!$A$53&amp;" folder "&amp;$G28),IF($Z28="","What type of script is it?",IF($Z28="mc",HYPERLINK(Values!$B$57&amp;"\"&amp;$E28,Values!$A$55&amp;" "&amp;$E28&amp;"\"&amp;$G28),HYPERLINK(Values!$B$3&amp;F28&amp;"\"&amp;$H28,"OWNED\"&amp;$E28&amp;"\"&amp;$H28&amp;"\"))))))))))</f>
        <v>CC 2018\ScriptUI Panels</v>
      </c>
      <c r="AC28" s="75" t="str">
        <f>IF($M28=0,"CS6 unsupported",IF(AND($M28=1,$Z28="s"),HYPERLINK(Values!$C$17,Values!$A$15&amp;"\"&amp;Values!$A$17),IF(AND($M28=1,$Z28="ui"),HYPERLINK(Values!$C$18,Values!$A$15&amp;"\"&amp;Values!$A$18),IF(AND($M28=1,$Z28="c"),HYPERLINK(Values!$C$4,Values!$A$4),IF(AND($M28=1,$Z28="p"),HYPERLINK(Values!$C$20&amp;"\"&amp;$E28,Values!$A$15&amp;"\"&amp;Values!$A$20&amp;"\"&amp;$E28),IF(AND($M28=1,$Z28="pr"),HYPERLINK(Values!$C$19,Values!$A$15&amp;"\"&amp;Values!$A$19),IF(AND($M28=1,$Z28="mc"),HYPERLINK(Values!$B$56,Values!$A$55&amp;" "&amp;$G28),IF(AND($M28=1,$Z28=""),"What type of script is it?",HYPERLINK(Values!$B$3&amp;E28&amp;"\"&amp;$H28,"OWNED\"&amp;$E28&amp;"\"&amp;$H28&amp;"\")))))))))</f>
        <v>CS6\ScriptUI Panels</v>
      </c>
      <c r="AH28" s="69" t="str">
        <f t="shared" si="2"/>
        <v/>
      </c>
      <c r="AI28" s="69">
        <f>IFERROR(IF(AE28="s",AH28*Values!$C$1,AF28*Values!$C$1),"")</f>
        <v>0</v>
      </c>
      <c r="AJ28" s="69"/>
    </row>
    <row r="29" spans="1:36" x14ac:dyDescent="0.25">
      <c r="A29" s="69"/>
      <c r="B29" s="80">
        <v>1</v>
      </c>
      <c r="D29" s="75" t="s">
        <v>93</v>
      </c>
      <c r="E29" s="75" t="s">
        <v>191</v>
      </c>
      <c r="F29" s="75" t="s">
        <v>192</v>
      </c>
      <c r="G29" s="75" t="s">
        <v>193</v>
      </c>
      <c r="H29" s="75" t="s">
        <v>194</v>
      </c>
      <c r="I29" s="40" t="str">
        <f t="shared" si="5"/>
        <v>https://aescripts.com/layer-converter</v>
      </c>
      <c r="J29" s="75" t="s">
        <v>195</v>
      </c>
      <c r="K29" s="40" t="str">
        <f t="shared" si="6"/>
        <v>PDCP*LUC*TRUDEL*273284525421640SUL1</v>
      </c>
      <c r="L29" s="40" t="s">
        <v>196</v>
      </c>
      <c r="M29" s="77">
        <v>1</v>
      </c>
      <c r="N29" s="75" t="str">
        <f>IF(OR(M29=1,L29="CS6",O29="CS6"),"YES",IF(OR(M29=0,M29=""),"NO"))</f>
        <v>YES</v>
      </c>
      <c r="O29" s="76" t="s">
        <v>196</v>
      </c>
      <c r="Q29" s="78" t="s">
        <v>197</v>
      </c>
      <c r="R29" s="75">
        <v>43119</v>
      </c>
      <c r="S29" s="75" t="s">
        <v>106</v>
      </c>
      <c r="T29" s="75" t="s">
        <v>198</v>
      </c>
      <c r="U29" s="75" t="str">
        <f t="shared" si="1"/>
        <v>layer-converter help</v>
      </c>
      <c r="V29" s="75" t="s">
        <v>199</v>
      </c>
      <c r="W29" s="75" t="str">
        <f>IF(J29="trial",HYPERLINK(Values!$C$2&amp;$E29&amp;"\"&amp;$H29,"*TRIAL* "&amp;$E29&amp;"\"&amp;$H29),HYPERLINK(Values!$B$3&amp;E29&amp;"\"&amp;$H29,"OWNED\"&amp;$E29&amp;"\"&amp;$H29&amp;"\"))</f>
        <v>OWNED\Bartłomiej Otłowski\layerconverter_v1.1\</v>
      </c>
      <c r="X29" s="75" t="s">
        <v>44</v>
      </c>
      <c r="AA29" s="75" t="str">
        <f>IF(AND($Z29="s",$J29="trial"),HYPERLINK(Values!$C$47&amp;"\TRIALS",Values!$A$46&amp;"\"&amp;Values!$A$17&amp;"\TRIALS"),IF($Z29="s",HYPERLINK(Values!$C$47,Values!$A$46&amp;"\"&amp;Values!$A$17),IF($Z29="ui",HYPERLINK(Values!$C$48,Values!$A$46&amp;"\"&amp;Values!$A$18),IF($Z29="c",HYPERLINK(Values!$C$4,Values!$A$4),IF($Z29="p",HYPERLINK(Values!$C$50&amp;"\"&amp;$E29,Values!$A$46&amp;"\"&amp;Values!$A$20&amp;"\"&amp;$E29),IF($Z29="pr",HYPERLINK(Values!$C$49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"&amp;$E29&amp;"\"&amp;$G29),HYPERLINK(Values!$B$3&amp;E29&amp;"\"&amp;$H29,"OWNED\"&amp;$E29&amp;"\"&amp;$H29&amp;"\"))))))))))</f>
        <v>What type of script is it?</v>
      </c>
      <c r="AB29" s="75" t="str">
        <f>IF(AND($Z29="s",$J29="trial"),HYPERLINK(Values!$C$47&amp;"\TRIALS",Values!$A$46&amp;"\"&amp;Values!$A$17&amp;"\TRIALS"),IF($Z29="s",HYPERLINK(Values!$C$47,Values!$A$46&amp;"\"&amp;Values!$A$17),IF($Z29="ui",HYPERLINK(Values!$C$48,Values!$A$46&amp;"\"&amp;Values!$A$18),IF($Z29="c",HYPERLINK(Values!$C$4,Values!$A$4),IF($Z29="p",HYPERLINK(Values!$C$50&amp;"\"&amp;$E29,Values!$A$46&amp;"\"&amp;Values!$A$20&amp;"\"&amp;$E29),IF($Z29="pr",HYPERLINK(Values!$C$49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"&amp;$E29&amp;"\"&amp;$G29),HYPERLINK(Values!$B$3&amp;F29&amp;"\"&amp;$H29,"OWNED\"&amp;$E29&amp;"\"&amp;$H29&amp;"\"))))))))))</f>
        <v>What type of script is it?</v>
      </c>
      <c r="AC29" s="75" t="str">
        <f>IF($M29=0,"CS6 unsupported",IF(AND($M29=1,$Z29="s"),HYPERLINK(Values!$C$17,Values!$A$15&amp;"\"&amp;Values!$A$17),IF(AND($M29=1,$Z29="ui"),HYPERLINK(Values!$C$18,Values!$A$15&amp;"\"&amp;Values!$A$18),IF(AND($M29=1,$Z29="c"),HYPERLINK(Values!$C$4,Values!$A$4),IF(AND($M29=1,$Z29="p"),HYPERLINK(Values!$C$20&amp;"\"&amp;$E29,Values!$A$15&amp;"\"&amp;Values!$A$20&amp;"\"&amp;$E29),IF(AND($M29=1,$Z29="pr"),HYPERLINK(Values!$C$19,Values!$A$15&amp;"\"&amp;Values!$A$19),IF(AND($M29=1,$Z29="mc"),HYPERLINK(Values!$B$56,Values!$A$55&amp;" "&amp;$G29),IF(AND($M29=1,$Z29=""),"What type of script is it?",HYPERLINK(Values!$B$3&amp;E29&amp;"\"&amp;$H29,"OWNED\"&amp;$E29&amp;"\"&amp;$H29&amp;"\")))))))))</f>
        <v>What type of script is it?</v>
      </c>
      <c r="AH29" s="69" t="str">
        <f t="shared" si="2"/>
        <v/>
      </c>
      <c r="AI29" s="69">
        <f>IFERROR(IF(AE29="s",AH29*Values!$C$1,AF29*Values!$C$1),"")</f>
        <v>0</v>
      </c>
      <c r="AJ29" s="69"/>
    </row>
    <row r="30" spans="1:36" x14ac:dyDescent="0.25">
      <c r="A30" s="69"/>
      <c r="B30" s="80">
        <v>1</v>
      </c>
      <c r="C30" s="75">
        <v>43318</v>
      </c>
      <c r="D30" s="75" t="s">
        <v>93</v>
      </c>
      <c r="E30" s="75" t="s">
        <v>200</v>
      </c>
      <c r="F30" s="75" t="s">
        <v>201</v>
      </c>
      <c r="G30" s="75" t="s">
        <v>202</v>
      </c>
      <c r="H30" s="75" t="s">
        <v>203</v>
      </c>
      <c r="I30" s="40" t="str">
        <f t="shared" si="5"/>
        <v>https://aescripts.com/qp_version_snapshot</v>
      </c>
      <c r="J30" s="75" t="s">
        <v>41</v>
      </c>
      <c r="K30" s="40" t="str">
        <f t="shared" si="6"/>
        <v>trial</v>
      </c>
      <c r="L30" s="40" t="s">
        <v>188</v>
      </c>
      <c r="M30" s="77">
        <v>1</v>
      </c>
      <c r="N30" s="75" t="str">
        <f>IF(M30=1,"YES",IF(M30=0,"NO",""))</f>
        <v>YES</v>
      </c>
      <c r="O30" s="76" t="s">
        <v>188</v>
      </c>
      <c r="P30" s="76" t="s">
        <v>134</v>
      </c>
      <c r="Q30" s="78" t="s">
        <v>197</v>
      </c>
      <c r="R30" s="75">
        <v>41122</v>
      </c>
      <c r="S30" s="75" t="s">
        <v>106</v>
      </c>
      <c r="T30" s="75" t="s">
        <v>204</v>
      </c>
      <c r="U30" s="75" t="str">
        <f t="shared" si="1"/>
        <v>qp_version_snapshot help</v>
      </c>
      <c r="V30" s="75" t="s">
        <v>205</v>
      </c>
      <c r="W30" s="75" t="str">
        <f>IF(J30="trial",HYPERLINK(Values!$C$2&amp;$E30&amp;"\"&amp;$H30,"*TRIAL* "&amp;$E30&amp;"\"&amp;$H30),HYPERLINK(Values!$B$3&amp;E30&amp;"\"&amp;$H30,"OWNED\"&amp;$E30&amp;"\"&amp;$H30&amp;"\"))</f>
        <v>*TRIAL* Quarterlight Pictures\qp_version_snapshot_v1.1</v>
      </c>
      <c r="X30" s="75" t="s">
        <v>44</v>
      </c>
      <c r="Y30" s="75" t="s">
        <v>72</v>
      </c>
      <c r="Z30" s="75" t="s">
        <v>72</v>
      </c>
      <c r="AA30" s="75" t="str">
        <f>IF(AND($Z30="s",$J30="trial"),HYPERLINK(Values!$C$47&amp;"\TRIALS",Values!$A$46&amp;"\"&amp;Values!$A$17&amp;"\TRIALS"),IF($Z30="s",HYPERLINK(Values!$C$47,Values!$A$46&amp;"\"&amp;Values!$A$17),IF($Z30="ui",HYPERLINK(Values!$C$48,Values!$A$46&amp;"\"&amp;Values!$A$18),IF($Z30="c",HYPERLINK(Values!$C$4,Values!$A$4),IF($Z30="p",HYPERLINK(Values!$C$50&amp;"\"&amp;$E30,Values!$A$46&amp;"\"&amp;Values!$A$20&amp;"\"&amp;$E30),IF($Z30="pr",HYPERLINK(Values!$C$49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"&amp;$E30&amp;"\"&amp;$G30),HYPERLINK(Values!$B$3&amp;E30&amp;"\"&amp;$H30,"OWNED\"&amp;$E30&amp;"\"&amp;$H30&amp;"\"))))))))))</f>
        <v>CC 2018\ScriptUI Panels</v>
      </c>
      <c r="AB30" s="75" t="str">
        <f>IF(AND($Z30="s",$J30="trial"),HYPERLINK(Values!$C$47&amp;"\TRIALS",Values!$A$46&amp;"\"&amp;Values!$A$17&amp;"\TRIALS"),IF($Z30="s",HYPERLINK(Values!$C$47,Values!$A$46&amp;"\"&amp;Values!$A$17),IF($Z30="ui",HYPERLINK(Values!$C$48,Values!$A$46&amp;"\"&amp;Values!$A$18),IF($Z30="c",HYPERLINK(Values!$C$4,Values!$A$4),IF($Z30="p",HYPERLINK(Values!$C$50&amp;"\"&amp;$E30,Values!$A$46&amp;"\"&amp;Values!$A$20&amp;"\"&amp;$E30),IF($Z30="pr",HYPERLINK(Values!$C$49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"&amp;$E30&amp;"\"&amp;$G30),HYPERLINK(Values!$B$3&amp;F30&amp;"\"&amp;$H30,"OWNED\"&amp;$E30&amp;"\"&amp;$H30&amp;"\"))))))))))</f>
        <v>CC 2018\ScriptUI Panels</v>
      </c>
      <c r="AC30" s="75" t="str">
        <f>IF($M30=0,"CS6 unsupported",IF(AND($M30=1,$Z30="s"),HYPERLINK(Values!$C$17,Values!$A$15&amp;"\"&amp;Values!$A$17),IF(AND($M30=1,$Z30="ui"),HYPERLINK(Values!$C$18,Values!$A$15&amp;"\"&amp;Values!$A$18),IF(AND($M30=1,$Z30="c"),HYPERLINK(Values!$C$4,Values!$A$4),IF(AND($M30=1,$Z30="p"),HYPERLINK(Values!$C$20&amp;"\"&amp;$E30,Values!$A$15&amp;"\"&amp;Values!$A$20&amp;"\"&amp;$E30),IF(AND($M30=1,$Z30="pr"),HYPERLINK(Values!$C$19,Values!$A$15&amp;"\"&amp;Values!$A$19),IF(AND($M30=1,$Z30="mc"),HYPERLINK(Values!$B$56,Values!$A$55&amp;" "&amp;$G30),IF(AND($M30=1,$Z30=""),"What type of script is it?",HYPERLINK(Values!$B$3&amp;E30&amp;"\"&amp;$H30,"OWNED\"&amp;$E30&amp;"\"&amp;$H30&amp;"\")))))))))</f>
        <v>CS6\ScriptUI Panels</v>
      </c>
      <c r="AH30" s="69" t="str">
        <f t="shared" si="2"/>
        <v/>
      </c>
      <c r="AI30" s="69">
        <f>IFERROR(IF(AE30="s",AH30*Values!$C$1,AF30*Values!$C$1),"")</f>
        <v>0</v>
      </c>
      <c r="AJ30" s="69"/>
    </row>
    <row r="31" spans="1:36" x14ac:dyDescent="0.25">
      <c r="A31" s="69"/>
      <c r="B31" s="80">
        <v>1</v>
      </c>
      <c r="C31" s="75" t="s">
        <v>169</v>
      </c>
      <c r="D31" s="75" t="s">
        <v>93</v>
      </c>
      <c r="E31" s="75" t="s">
        <v>147</v>
      </c>
      <c r="F31" s="75" t="s">
        <v>206</v>
      </c>
      <c r="G31" s="75" t="s">
        <v>207</v>
      </c>
      <c r="H31" s="75" t="s">
        <v>208</v>
      </c>
      <c r="I31" s="40" t="str">
        <f t="shared" si="5"/>
        <v>https://aescripts.com/pt_ssakaraokeanimator</v>
      </c>
      <c r="J31" s="75" t="s">
        <v>41</v>
      </c>
      <c r="K31" s="40" t="str">
        <f t="shared" si="6"/>
        <v>trial</v>
      </c>
      <c r="L31" s="40"/>
      <c r="M31" s="77">
        <v>0</v>
      </c>
      <c r="N31" s="75" t="str">
        <f>IF(M31=1,"YES",IF(M31=0,"NO",""))</f>
        <v>NO</v>
      </c>
      <c r="U31" s="75" t="str">
        <f t="shared" si="1"/>
        <v>pt_ssakaraokeanimator help</v>
      </c>
      <c r="W31" s="75" t="str">
        <f>IF(J31="trial",HYPERLINK(Values!$C$2&amp;$E31&amp;"\"&amp;$H31,"*TRIAL* "&amp;$E31&amp;"\"&amp;$H31),HYPERLINK(Values!$B$3&amp;E31&amp;"\"&amp;$H31,"OWNED\"&amp;$E31&amp;"\"&amp;$H31&amp;"\"))</f>
        <v>*TRIAL* Paul Tuersley\pt_ssakaraokeanimator_v3.22</v>
      </c>
      <c r="X31" s="75" t="s">
        <v>44</v>
      </c>
      <c r="AA31" s="75" t="str">
        <f>IF(AND($Z31="s",$J31="trial"),HYPERLINK(Values!$C$47&amp;"\TRIALS",Values!$A$46&amp;"\"&amp;Values!$A$17&amp;"\TRIALS"),IF($Z31="s",HYPERLINK(Values!$C$47,Values!$A$46&amp;"\"&amp;Values!$A$17),IF($Z31="ui",HYPERLINK(Values!$C$48,Values!$A$46&amp;"\"&amp;Values!$A$18),IF($Z31="c",HYPERLINK(Values!$C$4,Values!$A$4),IF($Z31="p",HYPERLINK(Values!$C$50&amp;"\"&amp;$E31,Values!$A$46&amp;"\"&amp;Values!$A$20&amp;"\"&amp;$E31),IF($Z31="pr",HYPERLINK(Values!$C$49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"&amp;$E31&amp;"\"&amp;$G31),HYPERLINK(Values!$B$3&amp;E31&amp;"\"&amp;$H31,"OWNED\"&amp;$E31&amp;"\"&amp;$H31&amp;"\"))))))))))</f>
        <v>What type of script is it?</v>
      </c>
      <c r="AB31" s="75" t="str">
        <f>IF(AND($Z31="s",$J31="trial"),HYPERLINK(Values!$C$47&amp;"\TRIALS",Values!$A$46&amp;"\"&amp;Values!$A$17&amp;"\TRIALS"),IF($Z31="s",HYPERLINK(Values!$C$47,Values!$A$46&amp;"\"&amp;Values!$A$17),IF($Z31="ui",HYPERLINK(Values!$C$48,Values!$A$46&amp;"\"&amp;Values!$A$18),IF($Z31="c",HYPERLINK(Values!$C$4,Values!$A$4),IF($Z31="p",HYPERLINK(Values!$C$50&amp;"\"&amp;$E31,Values!$A$46&amp;"\"&amp;Values!$A$20&amp;"\"&amp;$E31),IF($Z31="pr",HYPERLINK(Values!$C$49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"&amp;$E31&amp;"\"&amp;$G31),HYPERLINK(Values!$B$3&amp;F31&amp;"\"&amp;$H31,"OWNED\"&amp;$E31&amp;"\"&amp;$H31&amp;"\"))))))))))</f>
        <v>What type of script is it?</v>
      </c>
      <c r="AC31" s="75" t="str">
        <f>IF($M31=0,"CS6 unsupported",IF(AND($M31=1,$Z31="s"),HYPERLINK(Values!$C$17,Values!$A$15&amp;"\"&amp;Values!$A$17),IF(AND($M31=1,$Z31="ui"),HYPERLINK(Values!$C$18,Values!$A$15&amp;"\"&amp;Values!$A$18),IF(AND($M31=1,$Z31="c"),HYPERLINK(Values!$C$4,Values!$A$4),IF(AND($M31=1,$Z31="p"),HYPERLINK(Values!$C$20&amp;"\"&amp;$E31,Values!$A$15&amp;"\"&amp;Values!$A$20&amp;"\"&amp;$E31),IF(AND($M31=1,$Z31="pr"),HYPERLINK(Values!$C$19,Values!$A$15&amp;"\"&amp;Values!$A$19),IF(AND($M31=1,$Z31="mc"),HYPERLINK(Values!$B$56,Values!$A$55&amp;" "&amp;$G31),IF(AND($M31=1,$Z31=""),"What type of script is it?",HYPERLINK(Values!$B$3&amp;E31&amp;"\"&amp;$H31,"OWNED\"&amp;$E31&amp;"\"&amp;$H31&amp;"\")))))))))</f>
        <v>CS6 unsupported</v>
      </c>
      <c r="AH31" s="69" t="str">
        <f t="shared" si="2"/>
        <v/>
      </c>
      <c r="AI31" s="69">
        <f>IFERROR(IF(AE31="s",AH31*Values!$C$1,AF31*Values!$C$1),"")</f>
        <v>0</v>
      </c>
      <c r="AJ31" s="69"/>
    </row>
    <row r="32" spans="1:36" x14ac:dyDescent="0.25">
      <c r="A32" s="69"/>
      <c r="B32" s="80">
        <v>1</v>
      </c>
      <c r="C32" s="75" t="s">
        <v>169</v>
      </c>
      <c r="D32" s="75" t="s">
        <v>93</v>
      </c>
      <c r="E32" s="75" t="s">
        <v>147</v>
      </c>
      <c r="F32" s="75" t="s">
        <v>209</v>
      </c>
      <c r="G32" s="75" t="s">
        <v>210</v>
      </c>
      <c r="H32" s="75" t="s">
        <v>211</v>
      </c>
      <c r="I32" s="40" t="str">
        <f t="shared" si="5"/>
        <v>https://aescripts.com/pt_importsubtitles</v>
      </c>
      <c r="J32" s="75" t="s">
        <v>41</v>
      </c>
      <c r="K32" s="40" t="str">
        <f t="shared" si="6"/>
        <v>trial</v>
      </c>
      <c r="L32" s="40"/>
      <c r="M32" s="77">
        <v>0</v>
      </c>
      <c r="N32" s="75" t="str">
        <f>IF(M32=1,"YES",IF(M32=0,"NO",""))</f>
        <v>NO</v>
      </c>
      <c r="U32" s="75" t="str">
        <f t="shared" si="1"/>
        <v>pt_importsubtitles help</v>
      </c>
      <c r="W32" s="75" t="str">
        <f>IF(J32="trial",HYPERLINK(Values!$C$2&amp;$E32&amp;"\"&amp;$H32,"*TRIAL* "&amp;$E32&amp;"\"&amp;$H32),HYPERLINK(Values!$B$3&amp;E32&amp;"\"&amp;$H32,"OWNED\"&amp;$E32&amp;"\"&amp;$H32&amp;"\"))</f>
        <v>*TRIAL* Paul Tuersley\pt_importsubtitles_v1.61</v>
      </c>
      <c r="X32" s="75" t="s">
        <v>44</v>
      </c>
      <c r="AA32" s="75" t="str">
        <f>IF(AND($Z32="s",$J32="trial"),HYPERLINK(Values!$C$47&amp;"\TRIALS",Values!$A$46&amp;"\"&amp;Values!$A$17&amp;"\TRIALS"),IF($Z32="s",HYPERLINK(Values!$C$47,Values!$A$46&amp;"\"&amp;Values!$A$17),IF($Z32="ui",HYPERLINK(Values!$C$48,Values!$A$46&amp;"\"&amp;Values!$A$18),IF($Z32="c",HYPERLINK(Values!$C$4,Values!$A$4),IF($Z32="p",HYPERLINK(Values!$C$50&amp;"\"&amp;$E32,Values!$A$46&amp;"\"&amp;Values!$A$20&amp;"\"&amp;$E32),IF($Z32="pr",HYPERLINK(Values!$C$49,Values!$A$46&amp;"\"&amp;Values!$A$19),IF($Z32="ex",HYPERLINK(Values!$B$54,Values!$A$53&amp;" folder "&amp;$G32),IF($Z32="","What type of script is it?",IF($Z32="mc",HYPERLINK(Values!$B$57&amp;"\"&amp;$E32,Values!$A$55&amp;" "&amp;$E32&amp;"\"&amp;$G32),HYPERLINK(Values!$B$3&amp;E32&amp;"\"&amp;$H32,"OWNED\"&amp;$E32&amp;"\"&amp;$H32&amp;"\"))))))))))</f>
        <v>What type of script is it?</v>
      </c>
      <c r="AB32" s="75" t="str">
        <f>IF(AND($Z32="s",$J32="trial"),HYPERLINK(Values!$C$47&amp;"\TRIALS",Values!$A$46&amp;"\"&amp;Values!$A$17&amp;"\TRIALS"),IF($Z32="s",HYPERLINK(Values!$C$47,Values!$A$46&amp;"\"&amp;Values!$A$17),IF($Z32="ui",HYPERLINK(Values!$C$48,Values!$A$46&amp;"\"&amp;Values!$A$18),IF($Z32="c",HYPERLINK(Values!$C$4,Values!$A$4),IF($Z32="p",HYPERLINK(Values!$C$50&amp;"\"&amp;$E32,Values!$A$46&amp;"\"&amp;Values!$A$20&amp;"\"&amp;$E32),IF($Z32="pr",HYPERLINK(Values!$C$49,Values!$A$46&amp;"\"&amp;Values!$A$19),IF($Z32="ex",HYPERLINK(Values!$B$54,Values!$A$53&amp;" folder "&amp;$G32),IF($Z32="","What type of script is it?",IF($Z32="mc",HYPERLINK(Values!$B$57&amp;"\"&amp;$E32,Values!$A$55&amp;" "&amp;$E32&amp;"\"&amp;$G32),HYPERLINK(Values!$B$3&amp;F32&amp;"\"&amp;$H32,"OWNED\"&amp;$E32&amp;"\"&amp;$H32&amp;"\"))))))))))</f>
        <v>What type of script is it?</v>
      </c>
      <c r="AC32" s="75" t="str">
        <f>IF($M32=0,"CS6 unsupported",IF(AND($M32=1,$Z32="s"),HYPERLINK(Values!$C$17,Values!$A$15&amp;"\"&amp;Values!$A$17),IF(AND($M32=1,$Z32="ui"),HYPERLINK(Values!$C$18,Values!$A$15&amp;"\"&amp;Values!$A$18),IF(AND($M32=1,$Z32="c"),HYPERLINK(Values!$C$4,Values!$A$4),IF(AND($M32=1,$Z32="p"),HYPERLINK(Values!$C$20&amp;"\"&amp;$E32,Values!$A$15&amp;"\"&amp;Values!$A$20&amp;"\"&amp;$E32),IF(AND($M32=1,$Z32="pr"),HYPERLINK(Values!$C$19,Values!$A$15&amp;"\"&amp;Values!$A$19),IF(AND($M32=1,$Z32="mc"),HYPERLINK(Values!$B$56,Values!$A$55&amp;" "&amp;$G32),IF(AND($M32=1,$Z32=""),"What type of script is it?",HYPERLINK(Values!$B$3&amp;E32&amp;"\"&amp;$H32,"OWNED\"&amp;$E32&amp;"\"&amp;$H32&amp;"\")))))))))</f>
        <v>CS6 unsupported</v>
      </c>
      <c r="AH32" s="69" t="str">
        <f t="shared" si="2"/>
        <v/>
      </c>
      <c r="AI32" s="69">
        <f>IFERROR(IF(AE32="s",AH32*Values!$C$1,AF32*Values!$C$1),"")</f>
        <v>0</v>
      </c>
      <c r="AJ32" s="69"/>
    </row>
    <row r="33" spans="1:36" x14ac:dyDescent="0.25">
      <c r="A33" s="69"/>
      <c r="B33" s="80">
        <v>1</v>
      </c>
      <c r="C33" s="75" t="s">
        <v>169</v>
      </c>
      <c r="D33" s="75" t="s">
        <v>93</v>
      </c>
      <c r="E33" s="75" t="s">
        <v>212</v>
      </c>
      <c r="F33" s="75" t="s">
        <v>213</v>
      </c>
      <c r="G33" s="75" t="s">
        <v>214</v>
      </c>
      <c r="I33" s="40" t="str">
        <f t="shared" si="5"/>
        <v>https://aescripts.com/scriptname-slug</v>
      </c>
      <c r="J33" s="75" t="s">
        <v>41</v>
      </c>
      <c r="K33" s="40" t="str">
        <f t="shared" si="6"/>
        <v>trial</v>
      </c>
      <c r="L33" s="40"/>
      <c r="M33" s="77">
        <v>0</v>
      </c>
      <c r="N33" s="75" t="str">
        <f>IF(M33=1,"YES",IF(M33=0,"NO",""))</f>
        <v>NO</v>
      </c>
      <c r="U33" s="75" t="str">
        <f t="shared" si="1"/>
        <v>scriptname-slug help</v>
      </c>
      <c r="W33" s="75" t="str">
        <f>IF(J33="trial",HYPERLINK(Values!$C$2&amp;$E33&amp;"\"&amp;$H33,"*TRIAL* "&amp;$E33&amp;"\"&amp;$H33),HYPERLINK(Values!$B$3&amp;E33&amp;"\"&amp;$H33,"OWNED\"&amp;$E33&amp;"\"&amp;$H33&amp;"\"))</f>
        <v>*TRIAL* Plugin Play\</v>
      </c>
      <c r="X33" s="75" t="s">
        <v>44</v>
      </c>
      <c r="AA33" s="75" t="str">
        <f>IF(AND($Z33="s",$J33="trial"),HYPERLINK(Values!$C$47&amp;"\TRIALS",Values!$A$46&amp;"\"&amp;Values!$A$17&amp;"\TRIALS"),IF($Z33="s",HYPERLINK(Values!$C$47,Values!$A$46&amp;"\"&amp;Values!$A$17),IF($Z33="ui",HYPERLINK(Values!$C$48,Values!$A$46&amp;"\"&amp;Values!$A$18),IF($Z33="c",HYPERLINK(Values!$C$4,Values!$A$4),IF($Z33="p",HYPERLINK(Values!$C$50&amp;"\"&amp;$E33,Values!$A$46&amp;"\"&amp;Values!$A$20&amp;"\"&amp;$E33),IF($Z33="pr",HYPERLINK(Values!$C$49,Values!$A$46&amp;"\"&amp;Values!$A$19),IF($Z33="ex",HYPERLINK(Values!$B$54,Values!$A$53&amp;" folder "&amp;$G33),IF($Z33="","What type of script is it?",IF($Z33="mc",HYPERLINK(Values!$B$57&amp;"\"&amp;$E33,Values!$A$55&amp;" "&amp;$E33&amp;"\"&amp;$G33),HYPERLINK(Values!$B$3&amp;E33&amp;"\"&amp;$H33,"OWNED\"&amp;$E33&amp;"\"&amp;$H33&amp;"\"))))))))))</f>
        <v>What type of script is it?</v>
      </c>
      <c r="AB33" s="75" t="str">
        <f>IF(AND($Z33="s",$J33="trial"),HYPERLINK(Values!$C$47&amp;"\TRIALS",Values!$A$46&amp;"\"&amp;Values!$A$17&amp;"\TRIALS"),IF($Z33="s",HYPERLINK(Values!$C$47,Values!$A$46&amp;"\"&amp;Values!$A$17),IF($Z33="ui",HYPERLINK(Values!$C$48,Values!$A$46&amp;"\"&amp;Values!$A$18),IF($Z33="c",HYPERLINK(Values!$C$4,Values!$A$4),IF($Z33="p",HYPERLINK(Values!$C$50&amp;"\"&amp;$E33,Values!$A$46&amp;"\"&amp;Values!$A$20&amp;"\"&amp;$E33),IF($Z33="pr",HYPERLINK(Values!$C$49,Values!$A$46&amp;"\"&amp;Values!$A$19),IF($Z33="ex",HYPERLINK(Values!$B$54,Values!$A$53&amp;" folder "&amp;$G33),IF($Z33="","What type of script is it?",IF($Z33="mc",HYPERLINK(Values!$B$57&amp;"\"&amp;$E33,Values!$A$55&amp;" "&amp;$E33&amp;"\"&amp;$G33),HYPERLINK(Values!$B$3&amp;F33&amp;"\"&amp;$H33,"OWNED\"&amp;$E33&amp;"\"&amp;$H33&amp;"\"))))))))))</f>
        <v>What type of script is it?</v>
      </c>
      <c r="AC33" s="75" t="str">
        <f>IF($M33=0,"CS6 unsupported",IF(AND($M33=1,$Z33="s"),HYPERLINK(Values!$C$17,Values!$A$15&amp;"\"&amp;Values!$A$17),IF(AND($M33=1,$Z33="ui"),HYPERLINK(Values!$C$18,Values!$A$15&amp;"\"&amp;Values!$A$18),IF(AND($M33=1,$Z33="c"),HYPERLINK(Values!$C$4,Values!$A$4),IF(AND($M33=1,$Z33="p"),HYPERLINK(Values!$C$20&amp;"\"&amp;$E33,Values!$A$15&amp;"\"&amp;Values!$A$20&amp;"\"&amp;$E33),IF(AND($M33=1,$Z33="pr"),HYPERLINK(Values!$C$19,Values!$A$15&amp;"\"&amp;Values!$A$19),IF(AND($M33=1,$Z33="mc"),HYPERLINK(Values!$B$56,Values!$A$55&amp;" "&amp;$G33),IF(AND($M33=1,$Z33=""),"What type of script is it?",HYPERLINK(Values!$B$3&amp;E33&amp;"\"&amp;$H33,"OWNED\"&amp;$E33&amp;"\"&amp;$H33&amp;"\")))))))))</f>
        <v>CS6 unsupported</v>
      </c>
      <c r="AH33" s="69" t="str">
        <f t="shared" si="2"/>
        <v/>
      </c>
      <c r="AI33" s="69">
        <f>IFERROR(IF(AE33="s",AH33*Values!$C$1,AF33*Values!$C$1),"")</f>
        <v>0</v>
      </c>
      <c r="AJ33" s="69"/>
    </row>
    <row r="34" spans="1:36" customFormat="1" x14ac:dyDescent="0.25">
      <c r="B34" s="15"/>
      <c r="C34" t="s">
        <v>215</v>
      </c>
      <c r="D34" s="7">
        <v>43603</v>
      </c>
      <c r="E34" s="1" t="s">
        <v>216</v>
      </c>
      <c r="F34" t="s">
        <v>217</v>
      </c>
      <c r="G34" t="s">
        <v>218</v>
      </c>
      <c r="H34" t="s">
        <v>219</v>
      </c>
      <c r="I34" s="50" t="str">
        <f t="shared" ref="I34:I37" si="7">HYPERLINK("https://aescripts.com/"&amp;$G34,$G34)</f>
        <v>auto-crop</v>
      </c>
      <c r="J34" t="s">
        <v>220</v>
      </c>
      <c r="K34" s="2" t="str">
        <f t="shared" ref="K34:K37" si="8">HYPERLINK("https://aescripts.com/downloadable/customer/products/?dir=asc&amp;limit=50&amp;order=product_name",J34)</f>
        <v>Trial</v>
      </c>
      <c r="L34" t="str">
        <f t="shared" ref="L34:L37" si="9">IF(OR(O34="CS3",O34="CS4",O34="CS5",O34="CS5.5"),O34,"NO")</f>
        <v>NO</v>
      </c>
      <c r="M34" s="72">
        <v>1</v>
      </c>
      <c r="N34" t="str">
        <f t="shared" ref="N34:N37" si="10">IF(OR(M34=1,O34="CS6",P34="CS6"),"YES",IF(OR(M34=0,M34=""),"NO"))</f>
        <v>YES</v>
      </c>
      <c r="O34" t="s">
        <v>221</v>
      </c>
      <c r="P34" t="s">
        <v>98</v>
      </c>
      <c r="Q34" s="13" t="s">
        <v>222</v>
      </c>
      <c r="R34" s="11">
        <v>43602</v>
      </c>
      <c r="T34" t="s">
        <v>223</v>
      </c>
      <c r="U34" s="2" t="str">
        <f t="shared" si="1"/>
        <v>auto-crop help</v>
      </c>
      <c r="V34" s="52" t="s">
        <v>224</v>
      </c>
      <c r="W34" s="2" t="str">
        <f>HYPERLINK(Values!$B$3&amp;E34&amp;"\"&amp;$H34,"TRIALS\"&amp;$E34&amp;"\"&amp;$H34&amp;"\")</f>
        <v>TRIALS\BatchFrame Software\autocrop-v3.0.1\</v>
      </c>
      <c r="X34" s="2" t="s">
        <v>44</v>
      </c>
      <c r="Y34" s="15" t="s">
        <v>154</v>
      </c>
      <c r="Z34" s="15" t="s">
        <v>154</v>
      </c>
      <c r="AA34" s="2" t="str">
        <f>IF($Z34="s",HYPERLINK(Values!$C$47,Values!$A$46&amp;"\"&amp;Values!$A$17),IF($Z34="ui",HYPERLINK(Values!$C$48,Values!$A$46&amp;"\"&amp;Values!$A$18),IF($Z34="c",HYPERLINK(Values!$C$4,Values!$A$4),IF($Z34="p",HYPERLINK(Values!$C$50&amp;"\"&amp;$E34,Values!$A$46&amp;"\"&amp;Values!$A$20&amp;"\"&amp;$E34),IF($Z34="pr",HYPERLINK(Values!$C$49,Values!$A$46&amp;"\"&amp;Values!$A$19),IF($Z34="ex",HYPERLINK(Values!$B$54,Values!$A$53&amp;" folder "&amp;$G34),IF($Z34="","What type of script is it?",IF($Z34="mc",HYPERLINK(Values!$B$57&amp;"\"&amp;$E34,Values!$A$55&amp;" "&amp;$E34&amp;"\"&amp;$G34),HYPERLINK(Values!$B$3&amp;E34&amp;"\"&amp;$H34,"OWNED\"&amp;$E34&amp;"\"&amp;$H34&amp;"\")))))))))</f>
        <v>CC 2018\Scripts</v>
      </c>
      <c r="AB34" s="2" t="str">
        <f>IF($Z34="s",HYPERLINK(Values!$C$41,Values!$A$40&amp;"\"&amp;Values!$A$17),IF($Z34="ui",HYPERLINK(Values!$C$42,Values!$A$40&amp;"\"&amp;Values!$A$18),IF($Z34="c",HYPERLINK(Values!$C$4,Values!$A$4),IF($Z34="p",HYPERLINK(Values!$C$44&amp;"\"&amp;$E34,Values!$A$40&amp;"\"&amp;Values!$A$20&amp;"\"&amp;$E34),IF($Z34="pr",HYPERLINK(Values!$C$43,Values!$A$40&amp;"\"&amp;Values!$A$19),IF($Z34="ex",HYPERLINK(Values!$B$54,Values!$A$53&amp;" folder "&amp;$G34),IF($Z34="","What type of script is it?",IF($Z34="mc",HYPERLINK(Values!$B$57&amp;"\"&amp;$E34,Values!$A$55&amp;" "&amp;$E34&amp;"\"&amp;$G34),HYPERLINK(Values!$B$3&amp;F34&amp;"\"&amp;$H34,"OWNED\"&amp;$E34&amp;"\"&amp;$H34&amp;"\")))))))))</f>
        <v>CC 2017\Scripts</v>
      </c>
      <c r="AC34" s="2" t="str">
        <f>IF($M34=0,"CS6 unsupported",IF(AND($M34=1,$Z34="s"),HYPERLINK(Values!$C$17,Values!$A$15&amp;"\"&amp;Values!$A$17),IF(AND($M34=1,$Z34="ui"),HYPERLINK(Values!$C$18,Values!$A$15&amp;"\"&amp;Values!$A$18),IF(AND($M34=1,$Z34="c"),HYPERLINK(Values!$C$4,Values!$A$4),IF(AND($M34=1,$Z34="p"),HYPERLINK(Values!$C$20&amp;"\"&amp;$E34,Values!$A$15&amp;"\"&amp;Values!$A$20&amp;"\"&amp;$E34),IF(AND($M34=1,$Z34="pr"),HYPERLINK(Values!$C$19,Values!$A$15&amp;"\"&amp;Values!$A$19),IF(AND($M34=1,$Z34="mc"),HYPERLINK(Values!$B$56,Values!$A$55&amp;" "&amp;$G34),IF(AND($M34=1,$Z34=""),"What type of script is it?",HYPERLINK(Values!$B$3&amp;E34&amp;"\"&amp;$H34,"OWNED\"&amp;$E34&amp;"\"&amp;$H34&amp;"\")))))))))</f>
        <v>CS6\Scripts</v>
      </c>
      <c r="AD34" s="48" t="s">
        <v>225</v>
      </c>
      <c r="AE34" t="s">
        <v>154</v>
      </c>
      <c r="AF34" s="6"/>
      <c r="AG34" s="57"/>
      <c r="AH34" s="81" t="str">
        <f t="shared" si="2"/>
        <v/>
      </c>
      <c r="AI34" s="81" t="str">
        <f>IFERROR(IF(AE34="s",AH34*Values!$C$1,AF34*Values!$C$1),"")</f>
        <v/>
      </c>
      <c r="AJ34" s="81"/>
    </row>
    <row r="35" spans="1:36" customFormat="1" x14ac:dyDescent="0.25">
      <c r="B35" s="15"/>
      <c r="C35" t="s">
        <v>215</v>
      </c>
      <c r="D35" s="7">
        <v>43603</v>
      </c>
      <c r="E35" s="1" t="s">
        <v>226</v>
      </c>
      <c r="F35" t="s">
        <v>227</v>
      </c>
      <c r="G35" t="s">
        <v>228</v>
      </c>
      <c r="H35" t="s">
        <v>229</v>
      </c>
      <c r="I35" s="50" t="str">
        <f t="shared" si="7"/>
        <v>lockdown</v>
      </c>
      <c r="J35" t="s">
        <v>220</v>
      </c>
      <c r="K35" s="2" t="str">
        <f t="shared" si="8"/>
        <v>Trial</v>
      </c>
      <c r="L35" t="str">
        <f t="shared" si="9"/>
        <v>NO</v>
      </c>
      <c r="M35" s="72"/>
      <c r="N35" t="str">
        <f t="shared" si="10"/>
        <v>NO</v>
      </c>
      <c r="O35" t="s">
        <v>230</v>
      </c>
      <c r="P35" t="s">
        <v>231</v>
      </c>
      <c r="Q35" s="13" t="s">
        <v>232</v>
      </c>
      <c r="R35" s="11">
        <v>43800</v>
      </c>
      <c r="U35" s="2" t="str">
        <f t="shared" si="1"/>
        <v>lockdown help</v>
      </c>
      <c r="V35" s="52"/>
      <c r="W35" s="2" t="str">
        <f>HYPERLINK(Values!$B$3&amp;E35&amp;"\"&amp;$H35,"TRIALS\"&amp;$E35&amp;"\"&amp;$H35&amp;"\")</f>
        <v>TRIALS\Chris Vranos\lockdown_1.2.0\</v>
      </c>
      <c r="X35" s="2" t="s">
        <v>44</v>
      </c>
      <c r="Y35" s="15" t="s">
        <v>72</v>
      </c>
      <c r="Z35" s="15" t="s">
        <v>72</v>
      </c>
      <c r="AA35" s="2" t="str">
        <f>IF($Z35="s",HYPERLINK(Values!$C$47,Values!$A$46&amp;"\"&amp;Values!$A$17),IF($Z35="ui",HYPERLINK(Values!$C$48,Values!$A$46&amp;"\"&amp;Values!$A$18),IF($Z35="c",HYPERLINK(Values!$C$4,Values!$A$4),IF($Z35="p",HYPERLINK(Values!$C$50&amp;"\"&amp;$E35,Values!$A$46&amp;"\"&amp;Values!$A$20&amp;"\"&amp;$E35),IF($Z35="pr",HYPERLINK(Values!$C$49,Values!$A$46&amp;"\"&amp;Values!$A$19),IF($Z35="ex",HYPERLINK(Values!$B$54,Values!$A$53&amp;" folder "&amp;$G35),IF($Z35="","What type of script is it?",IF($Z35="mc",HYPERLINK(Values!$B$57&amp;"\"&amp;$E35,Values!$A$55&amp;" "&amp;$E35&amp;"\"&amp;$G35),HYPERLINK(Values!$B$3&amp;E35&amp;"\"&amp;$H35,"OWNED\"&amp;$E35&amp;"\"&amp;$H35&amp;"\")))))))))</f>
        <v>CC 2018\ScriptUI Panels</v>
      </c>
      <c r="AB35" s="2" t="str">
        <f>IF($Z35="s",HYPERLINK(Values!$C$41,Values!$A$40&amp;"\"&amp;Values!$A$17),IF($Z35="ui",HYPERLINK(Values!$C$42,Values!$A$40&amp;"\"&amp;Values!$A$18),IF($Z35="c",HYPERLINK(Values!$C$4,Values!$A$4),IF($Z35="p",HYPERLINK(Values!$C$44&amp;"\"&amp;$E35,Values!$A$40&amp;"\"&amp;Values!$A$20&amp;"\"&amp;$E35),IF($Z35="pr",HYPERLINK(Values!$C$43,Values!$A$40&amp;"\"&amp;Values!$A$19),IF($Z35="ex",HYPERLINK(Values!$B$54,Values!$A$53&amp;" folder "&amp;$G35),IF($Z35="","What type of script is it?",IF($Z35="mc",HYPERLINK(Values!$B$57&amp;"\"&amp;$E35,Values!$A$55&amp;" "&amp;$E35&amp;"\"&amp;$G35),HYPERLINK(Values!$B$3&amp;F35&amp;"\"&amp;$H35,"OWNED\"&amp;$E35&amp;"\"&amp;$H35&amp;"\")))))))))</f>
        <v>CC 2017\ScriptUI Panels</v>
      </c>
      <c r="AC35" s="2" t="str">
        <f>IF($M35=0,"CS6 unsupported",IF(AND($M35=1,$Z35="s"),HYPERLINK(Values!$C$17,Values!$A$15&amp;"\"&amp;Values!$A$17),IF(AND($M35=1,$Z35="ui"),HYPERLINK(Values!$C$18,Values!$A$15&amp;"\"&amp;Values!$A$18),IF(AND($M35=1,$Z35="c"),HYPERLINK(Values!$C$4,Values!$A$4),IF(AND($M35=1,$Z35="p"),HYPERLINK(Values!$C$20&amp;"\"&amp;$E35,Values!$A$15&amp;"\"&amp;Values!$A$20&amp;"\"&amp;$E35),IF(AND($M35=1,$Z35="pr"),HYPERLINK(Values!$C$19,Values!$A$15&amp;"\"&amp;Values!$A$19),IF(AND($M35=1,$Z35="mc"),HYPERLINK(Values!$B$56,Values!$A$55&amp;" "&amp;$G35),IF(AND($M35=1,$Z35=""),"What type of script is it?",HYPERLINK(Values!$B$3&amp;E35&amp;"\"&amp;$H35,"OWNED\"&amp;$E35&amp;"\"&amp;$H35&amp;"\")))))))))</f>
        <v>CS6 unsupported</v>
      </c>
      <c r="AD35" s="48" t="s">
        <v>225</v>
      </c>
      <c r="AE35" t="s">
        <v>154</v>
      </c>
      <c r="AF35" s="6">
        <v>249</v>
      </c>
      <c r="AG35" s="57"/>
      <c r="AH35" s="81">
        <f t="shared" si="2"/>
        <v>186.75</v>
      </c>
      <c r="AI35" s="81">
        <f>IFERROR(IF(AE35="s",AH35*Values!$C$1,AF35*Values!$C$1),"")</f>
        <v>255.84750000000003</v>
      </c>
      <c r="AJ35" s="81"/>
    </row>
    <row r="36" spans="1:36" customFormat="1" x14ac:dyDescent="0.25">
      <c r="B36" s="15"/>
      <c r="C36" t="s">
        <v>215</v>
      </c>
      <c r="D36" s="7">
        <v>43603</v>
      </c>
      <c r="E36" s="1" t="s">
        <v>226</v>
      </c>
      <c r="F36" t="s">
        <v>233</v>
      </c>
      <c r="G36" t="s">
        <v>234</v>
      </c>
      <c r="H36" t="s">
        <v>235</v>
      </c>
      <c r="I36" s="50" t="str">
        <f t="shared" si="7"/>
        <v>composite-brush</v>
      </c>
      <c r="J36" t="s">
        <v>220</v>
      </c>
      <c r="K36" s="2" t="str">
        <f t="shared" si="8"/>
        <v>Trial</v>
      </c>
      <c r="L36" t="str">
        <f t="shared" si="9"/>
        <v>NO</v>
      </c>
      <c r="M36" s="72"/>
      <c r="N36" t="str">
        <f t="shared" si="10"/>
        <v>NO</v>
      </c>
      <c r="O36" t="s">
        <v>98</v>
      </c>
      <c r="P36" t="s">
        <v>231</v>
      </c>
      <c r="Q36" s="1" t="s">
        <v>236</v>
      </c>
      <c r="R36" s="11">
        <v>43706</v>
      </c>
      <c r="U36" s="2" t="str">
        <f t="shared" si="1"/>
        <v>composite-brush help</v>
      </c>
      <c r="V36" s="52"/>
      <c r="W36" s="2" t="str">
        <f>HYPERLINK(Values!$B$3&amp;E36&amp;"\"&amp;$H36,"TRIALS\"&amp;$E36&amp;"\"&amp;$H36&amp;"\")</f>
        <v>TRIALS\Chris Vranos\compositebrush_28_08_2019_release_v1_4_2_0\</v>
      </c>
      <c r="X36" s="2" t="s">
        <v>44</v>
      </c>
      <c r="Y36" s="15" t="s">
        <v>154</v>
      </c>
      <c r="Z36" s="15" t="s">
        <v>154</v>
      </c>
      <c r="AA36" s="2" t="str">
        <f>IF($Z36="s",HYPERLINK(Values!$C$47,Values!$A$46&amp;"\"&amp;Values!$A$17),IF($Z36="ui",HYPERLINK(Values!$C$48,Values!$A$46&amp;"\"&amp;Values!$A$18),IF($Z36="c",HYPERLINK(Values!$C$4,Values!$A$4),IF($Z36="p",HYPERLINK(Values!$C$50&amp;"\"&amp;$E36,Values!$A$46&amp;"\"&amp;Values!$A$20&amp;"\"&amp;$E36),IF($Z36="pr",HYPERLINK(Values!$C$49,Values!$A$46&amp;"\"&amp;Values!$A$19),IF($Z36="ex",HYPERLINK(Values!$B$54,Values!$A$53&amp;" folder "&amp;$G36),IF($Z36="","What type of script is it?",IF($Z36="mc",HYPERLINK(Values!$B$57&amp;"\"&amp;$E36,Values!$A$55&amp;" "&amp;$E36&amp;"\"&amp;$G36),HYPERLINK(Values!$B$3&amp;E36&amp;"\"&amp;$H36,"OWNED\"&amp;$E36&amp;"\"&amp;$H36&amp;"\")))))))))</f>
        <v>CC 2018\Scripts</v>
      </c>
      <c r="AB36" s="2" t="str">
        <f>IF($Z36="s",HYPERLINK(Values!$C$41,Values!$A$40&amp;"\"&amp;Values!$A$17),IF($Z36="ui",HYPERLINK(Values!$C$42,Values!$A$40&amp;"\"&amp;Values!$A$18),IF($Z36="c",HYPERLINK(Values!$C$4,Values!$A$4),IF($Z36="p",HYPERLINK(Values!$C$44&amp;"\"&amp;$E36,Values!$A$40&amp;"\"&amp;Values!$A$20&amp;"\"&amp;$E36),IF($Z36="pr",HYPERLINK(Values!$C$43,Values!$A$40&amp;"\"&amp;Values!$A$19),IF($Z36="ex",HYPERLINK(Values!$B$54,Values!$A$53&amp;" folder "&amp;$G36),IF($Z36="","What type of script is it?",IF($Z36="mc",HYPERLINK(Values!$B$57&amp;"\"&amp;$E36,Values!$A$55&amp;" "&amp;$E36&amp;"\"&amp;$G36),HYPERLINK(Values!$B$3&amp;F36&amp;"\"&amp;$H36,"OWNED\"&amp;$E36&amp;"\"&amp;$H36&amp;"\")))))))))</f>
        <v>CC 2017\Scripts</v>
      </c>
      <c r="AC36" s="2" t="str">
        <f>IF($M36=0,"CS6 unsupported",IF(AND($M36=1,$Z36="s"),HYPERLINK(Values!$C$17,Values!$A$15&amp;"\"&amp;Values!$A$17),IF(AND($M36=1,$Z36="ui"),HYPERLINK(Values!$C$18,Values!$A$15&amp;"\"&amp;Values!$A$18),IF(AND($M36=1,$Z36="c"),HYPERLINK(Values!$C$4,Values!$A$4),IF(AND($M36=1,$Z36="p"),HYPERLINK(Values!$C$20&amp;"\"&amp;$E36,Values!$A$15&amp;"\"&amp;Values!$A$20&amp;"\"&amp;$E36),IF(AND($M36=1,$Z36="pr"),HYPERLINK(Values!$C$19,Values!$A$15&amp;"\"&amp;Values!$A$19),IF(AND($M36=1,$Z36="mc"),HYPERLINK(Values!$B$56,Values!$A$55&amp;" "&amp;$G36),IF(AND($M36=1,$Z36=""),"What type of script is it?",HYPERLINK(Values!$B$3&amp;E36&amp;"\"&amp;$H36,"OWNED\"&amp;$E36&amp;"\"&amp;$H36&amp;"\")))))))))</f>
        <v>CS6 unsupported</v>
      </c>
      <c r="AD36" s="48" t="s">
        <v>225</v>
      </c>
      <c r="AE36" t="s">
        <v>154</v>
      </c>
      <c r="AF36" s="6">
        <v>99</v>
      </c>
      <c r="AG36" s="57"/>
      <c r="AH36" s="81">
        <f t="shared" si="2"/>
        <v>74.25</v>
      </c>
      <c r="AI36" s="81">
        <f>IFERROR(IF(AE36="s",AH36*Values!$C$1,AF36*Values!$C$1),"")</f>
        <v>101.72250000000001</v>
      </c>
      <c r="AJ36" s="81"/>
    </row>
    <row r="37" spans="1:36" customFormat="1" x14ac:dyDescent="0.25">
      <c r="B37" s="15"/>
      <c r="C37" t="s">
        <v>215</v>
      </c>
      <c r="D37" s="7">
        <v>43603</v>
      </c>
      <c r="E37" s="1" t="s">
        <v>237</v>
      </c>
      <c r="F37" t="s">
        <v>238</v>
      </c>
      <c r="G37" t="s">
        <v>239</v>
      </c>
      <c r="H37" t="s">
        <v>240</v>
      </c>
      <c r="I37" s="50" t="str">
        <f t="shared" si="7"/>
        <v>discotext</v>
      </c>
      <c r="J37" t="s">
        <v>220</v>
      </c>
      <c r="K37" s="2" t="str">
        <f t="shared" si="8"/>
        <v>Trial</v>
      </c>
      <c r="L37" t="str">
        <f t="shared" si="9"/>
        <v>NO</v>
      </c>
      <c r="M37" s="72">
        <v>1</v>
      </c>
      <c r="N37" t="str">
        <f t="shared" si="10"/>
        <v>YES</v>
      </c>
      <c r="O37" t="s">
        <v>13</v>
      </c>
      <c r="P37" t="s">
        <v>231</v>
      </c>
      <c r="Q37" s="13" t="s">
        <v>241</v>
      </c>
      <c r="R37" s="11">
        <v>43801</v>
      </c>
      <c r="U37" s="2" t="str">
        <f t="shared" si="1"/>
        <v>discotext help</v>
      </c>
      <c r="V37" s="52"/>
      <c r="W37" s="2" t="str">
        <f>HYPERLINK(Values!$B$3&amp;E37&amp;"\"&amp;$H37,"TRIALS\"&amp;$E37&amp;"\"&amp;$H37&amp;"\")</f>
        <v>TRIALS\Plugin Everything\discotext_v1.0\</v>
      </c>
      <c r="X37" s="2" t="s">
        <v>44</v>
      </c>
      <c r="Y37" s="15" t="s">
        <v>72</v>
      </c>
      <c r="Z37" s="15" t="s">
        <v>72</v>
      </c>
      <c r="AA37" s="2" t="str">
        <f>IF($Z37="s",HYPERLINK(Values!$C$47,Values!$A$46&amp;"\"&amp;Values!$A$17),IF($Z37="ui",HYPERLINK(Values!$C$48,Values!$A$46&amp;"\"&amp;Values!$A$18),IF($Z37="c",HYPERLINK(Values!$C$4,Values!$A$4),IF($Z37="p",HYPERLINK(Values!$C$50&amp;"\"&amp;$E37,Values!$A$46&amp;"\"&amp;Values!$A$20&amp;"\"&amp;$E37),IF($Z37="pr",HYPERLINK(Values!$C$49,Values!$A$46&amp;"\"&amp;Values!$A$19),IF($Z37="ex",HYPERLINK(Values!$B$54,Values!$A$53&amp;" folder "&amp;$G37),IF($Z37="","What type of script is it?",IF($Z37="mc",HYPERLINK(Values!$B$57&amp;"\"&amp;$E37,Values!$A$55&amp;" "&amp;$E37&amp;"\"&amp;$G37),HYPERLINK(Values!$B$3&amp;E37&amp;"\"&amp;$H37,"OWNED\"&amp;$E37&amp;"\"&amp;$H37&amp;"\")))))))))</f>
        <v>CC 2018\ScriptUI Panels</v>
      </c>
      <c r="AB37" s="2" t="str">
        <f>IF($Z37="s",HYPERLINK(Values!$C$41,Values!$A$40&amp;"\"&amp;Values!$A$17),IF($Z37="ui",HYPERLINK(Values!$C$42,Values!$A$40&amp;"\"&amp;Values!$A$18),IF($Z37="c",HYPERLINK(Values!$C$4,Values!$A$4),IF($Z37="p",HYPERLINK(Values!$C$44&amp;"\"&amp;$E37,Values!$A$40&amp;"\"&amp;Values!$A$20&amp;"\"&amp;$E37),IF($Z37="pr",HYPERLINK(Values!$C$43,Values!$A$40&amp;"\"&amp;Values!$A$19),IF($Z37="ex",HYPERLINK(Values!$B$54,Values!$A$53&amp;" folder "&amp;$G37),IF($Z37="","What type of script is it?",IF($Z37="mc",HYPERLINK(Values!$B$57&amp;"\"&amp;$E37,Values!$A$55&amp;" "&amp;$E37&amp;"\"&amp;$G37),HYPERLINK(Values!$B$3&amp;F37&amp;"\"&amp;$H37,"OWNED\"&amp;$E37&amp;"\"&amp;$H37&amp;"\")))))))))</f>
        <v>CC 2017\ScriptUI Panels</v>
      </c>
      <c r="AC37" s="2" t="str">
        <f>IF($M37=0,"CS6 unsupported",IF(AND($M37=1,$Z37="s"),HYPERLINK(Values!$C$17,Values!$A$15&amp;"\"&amp;Values!$A$17),IF(AND($M37=1,$Z37="ui"),HYPERLINK(Values!$C$18,Values!$A$15&amp;"\"&amp;Values!$A$18),IF(AND($M37=1,$Z37="c"),HYPERLINK(Values!$C$4,Values!$A$4),IF(AND($M37=1,$Z37="p"),HYPERLINK(Values!$C$20&amp;"\"&amp;$E37,Values!$A$15&amp;"\"&amp;Values!$A$20&amp;"\"&amp;$E37),IF(AND($M37=1,$Z37="pr"),HYPERLINK(Values!$C$19,Values!$A$15&amp;"\"&amp;Values!$A$19),IF(AND($M37=1,$Z37="mc"),HYPERLINK(Values!$B$56,Values!$A$55&amp;" "&amp;$G37),IF(AND($M37=1,$Z37=""),"What type of script is it?",HYPERLINK(Values!$B$3&amp;E37&amp;"\"&amp;$H37,"OWNED\"&amp;$E37&amp;"\"&amp;$H37&amp;"\")))))))))</f>
        <v>CS6\ScriptUI Panels</v>
      </c>
      <c r="AD37" s="48" t="s">
        <v>225</v>
      </c>
      <c r="AE37" t="s">
        <v>154</v>
      </c>
      <c r="AF37" s="6">
        <v>39.950000000000003</v>
      </c>
      <c r="AG37" s="57"/>
      <c r="AH37" s="81">
        <f t="shared" si="2"/>
        <v>29.962500000000002</v>
      </c>
      <c r="AI37" s="81">
        <f>IFERROR(IF(AE37="s",AH37*Values!$C$1,AF37*Values!$C$1),"")</f>
        <v>41.048625000000008</v>
      </c>
      <c r="AJ37" s="81"/>
    </row>
    <row r="38" spans="1:36" x14ac:dyDescent="0.25">
      <c r="A38" s="69"/>
      <c r="B38" s="80">
        <v>1</v>
      </c>
      <c r="C38" s="75" t="s">
        <v>93</v>
      </c>
      <c r="D38" s="75" t="s">
        <v>93</v>
      </c>
      <c r="E38" s="75" t="s">
        <v>4</v>
      </c>
      <c r="F38" s="75" t="s">
        <v>242</v>
      </c>
      <c r="G38" s="75" t="s">
        <v>243</v>
      </c>
      <c r="H38" s="75" t="s">
        <v>242</v>
      </c>
      <c r="I38" s="40" t="str">
        <f t="shared" si="5"/>
        <v>https://aescripts.com/scriptname</v>
      </c>
      <c r="J38" s="75" t="s">
        <v>41</v>
      </c>
      <c r="K38" s="40" t="str">
        <f t="shared" si="6"/>
        <v>trial</v>
      </c>
      <c r="L38" s="40"/>
      <c r="M38" s="77">
        <v>0</v>
      </c>
      <c r="N38" s="75" t="str">
        <f t="shared" ref="N38:N45" si="11">IF(M38=1,"YES",IF(M38=0,"NO",""))</f>
        <v>NO</v>
      </c>
      <c r="U38" s="75" t="str">
        <f t="shared" si="1"/>
        <v>scriptname help</v>
      </c>
      <c r="W38" s="75" t="str">
        <f>IF(J38="trial",HYPERLINK(Values!$C$2&amp;$E38&amp;"\"&amp;$H38,"*TRIAL* "&amp;$E38&amp;"\"&amp;$H38),HYPERLINK(Values!$B$3&amp;E38&amp;"\"&amp;$H38,"OWNED\"&amp;$E38&amp;"\"&amp;$H38&amp;"\"))</f>
        <v>*TRIAL* Author\ScriptName</v>
      </c>
      <c r="X38" s="75" t="s">
        <v>44</v>
      </c>
      <c r="AA38" s="75" t="str">
        <f>IF(AND($Z38="s",$J38="trial"),HYPERLINK(Values!$C$47&amp;"\TRIALS",Values!$A$46&amp;"\"&amp;Values!$A$17&amp;"\TRIALS"),IF($Z38="s",HYPERLINK(Values!$C$47,Values!$A$46&amp;"\"&amp;Values!$A$17),IF($Z38="ui",HYPERLINK(Values!$C$48,Values!$A$46&amp;"\"&amp;Values!$A$18),IF($Z38="c",HYPERLINK(Values!$C$4,Values!$A$4),IF($Z38="p",HYPERLINK(Values!$C$50&amp;"\"&amp;$E38,Values!$A$46&amp;"\"&amp;Values!$A$20&amp;"\"&amp;$E38),IF($Z38="pr",HYPERLINK(Values!$C$49,Values!$A$46&amp;"\"&amp;Values!$A$19),IF($Z38="ex",HYPERLINK(Values!$B$54,Values!$A$53&amp;" folder "&amp;$G38),IF($Z38="","What type of script is it?",IF($Z38="mc",HYPERLINK(Values!$B$57&amp;"\"&amp;$E38,Values!$A$55&amp;" "&amp;$E38&amp;"\"&amp;$G38),HYPERLINK(Values!$B$3&amp;E38&amp;"\"&amp;$H38,"OWNED\"&amp;$E38&amp;"\"&amp;$H38&amp;"\"))))))))))</f>
        <v>What type of script is it?</v>
      </c>
      <c r="AB38" s="75" t="str">
        <f>IF(AND($Z38="s",$J38="trial"),HYPERLINK(Values!$C$47&amp;"\TRIALS",Values!$A$46&amp;"\"&amp;Values!$A$17&amp;"\TRIALS"),IF($Z38="s",HYPERLINK(Values!$C$47,Values!$A$46&amp;"\"&amp;Values!$A$17),IF($Z38="ui",HYPERLINK(Values!$C$48,Values!$A$46&amp;"\"&amp;Values!$A$18),IF($Z38="c",HYPERLINK(Values!$C$4,Values!$A$4),IF($Z38="p",HYPERLINK(Values!$C$50&amp;"\"&amp;$E38,Values!$A$46&amp;"\"&amp;Values!$A$20&amp;"\"&amp;$E38),IF($Z38="pr",HYPERLINK(Values!$C$49,Values!$A$46&amp;"\"&amp;Values!$A$19),IF($Z38="ex",HYPERLINK(Values!$B$54,Values!$A$53&amp;" folder "&amp;$G38),IF($Z38="","What type of script is it?",IF($Z38="mc",HYPERLINK(Values!$B$57&amp;"\"&amp;$E38,Values!$A$55&amp;" "&amp;$E38&amp;"\"&amp;$G38),HYPERLINK(Values!$B$3&amp;F38&amp;"\"&amp;$H38,"OWNED\"&amp;$E38&amp;"\"&amp;$H38&amp;"\"))))))))))</f>
        <v>What type of script is it?</v>
      </c>
      <c r="AC38" s="75" t="str">
        <f>IF($M38=0,"CS6 unsupported",IF(AND($M38=1,$Z38="s"),HYPERLINK(Values!$C$17,Values!$A$15&amp;"\"&amp;Values!$A$17),IF(AND($M38=1,$Z38="ui"),HYPERLINK(Values!$C$18,Values!$A$15&amp;"\"&amp;Values!$A$18),IF(AND($M38=1,$Z38="c"),HYPERLINK(Values!$C$4,Values!$A$4),IF(AND($M38=1,$Z38="p"),HYPERLINK(Values!$C$20&amp;"\"&amp;$E38,Values!$A$15&amp;"\"&amp;Values!$A$20&amp;"\"&amp;$E38),IF(AND($M38=1,$Z38="pr"),HYPERLINK(Values!$C$19,Values!$A$15&amp;"\"&amp;Values!$A$19),IF(AND($M38=1,$Z38="mc"),HYPERLINK(Values!$B$56,Values!$A$55&amp;" "&amp;$G38),IF(AND($M38=1,$Z38=""),"What type of script is it?",HYPERLINK(Values!$B$3&amp;E38&amp;"\"&amp;$H38,"OWNED\"&amp;$E38&amp;"\"&amp;$H38&amp;"\")))))))))</f>
        <v>CS6 unsupported</v>
      </c>
      <c r="AH38" s="69" t="str">
        <f t="shared" si="2"/>
        <v/>
      </c>
      <c r="AI38" s="69">
        <f>IFERROR(IF(AE38="s",AH38*Values!$C$1,AF38*Values!$C$1),"")</f>
        <v>0</v>
      </c>
      <c r="AJ38" s="69"/>
    </row>
    <row r="39" spans="1:36" x14ac:dyDescent="0.25">
      <c r="A39" s="69"/>
      <c r="B39" s="80">
        <v>1</v>
      </c>
      <c r="C39" s="75" t="s">
        <v>93</v>
      </c>
      <c r="D39" s="75" t="s">
        <v>93</v>
      </c>
      <c r="E39" s="75" t="s">
        <v>4</v>
      </c>
      <c r="F39" s="75" t="s">
        <v>242</v>
      </c>
      <c r="G39" s="75" t="s">
        <v>243</v>
      </c>
      <c r="H39" s="75" t="s">
        <v>242</v>
      </c>
      <c r="I39" s="40" t="str">
        <f t="shared" si="5"/>
        <v>https://aescripts.com/scriptname</v>
      </c>
      <c r="J39" s="75" t="s">
        <v>41</v>
      </c>
      <c r="K39" s="40" t="str">
        <f t="shared" si="6"/>
        <v>trial</v>
      </c>
      <c r="L39" s="40"/>
      <c r="M39" s="77">
        <v>0</v>
      </c>
      <c r="N39" s="75" t="str">
        <f t="shared" si="11"/>
        <v>NO</v>
      </c>
      <c r="U39" s="75" t="str">
        <f t="shared" si="1"/>
        <v>scriptname help</v>
      </c>
      <c r="W39" s="75" t="str">
        <f>IF(J39="trial",HYPERLINK(Values!$C$2&amp;$E39&amp;"\"&amp;$H39,"*TRIAL* "&amp;$E39&amp;"\"&amp;$H39),HYPERLINK(Values!$B$3&amp;E39&amp;"\"&amp;$H39,"OWNED\"&amp;$E39&amp;"\"&amp;$H39&amp;"\"))</f>
        <v>*TRIAL* Author\ScriptName</v>
      </c>
      <c r="X39" s="75" t="s">
        <v>44</v>
      </c>
      <c r="AA39" s="75" t="str">
        <f>IF(AND($Z39="s",$J39="trial"),HYPERLINK(Values!$C$47&amp;"\TRIALS",Values!$A$46&amp;"\"&amp;Values!$A$17&amp;"\TRIALS"),IF($Z39="s",HYPERLINK(Values!$C$47,Values!$A$46&amp;"\"&amp;Values!$A$17),IF($Z39="ui",HYPERLINK(Values!$C$48,Values!$A$46&amp;"\"&amp;Values!$A$18),IF($Z39="c",HYPERLINK(Values!$C$4,Values!$A$4),IF($Z39="p",HYPERLINK(Values!$C$50&amp;"\"&amp;$E39,Values!$A$46&amp;"\"&amp;Values!$A$20&amp;"\"&amp;$E39),IF($Z39="pr",HYPERLINK(Values!$C$49,Values!$A$46&amp;"\"&amp;Values!$A$19),IF($Z39="ex",HYPERLINK(Values!$B$54,Values!$A$53&amp;" folder "&amp;$G39),IF($Z39="","What type of script is it?",IF($Z39="mc",HYPERLINK(Values!$B$57&amp;"\"&amp;$E39,Values!$A$55&amp;" "&amp;$E39&amp;"\"&amp;$G39),HYPERLINK(Values!$B$3&amp;E39&amp;"\"&amp;$H39,"OWNED\"&amp;$E39&amp;"\"&amp;$H39&amp;"\"))))))))))</f>
        <v>What type of script is it?</v>
      </c>
      <c r="AB39" s="75" t="str">
        <f>IF(AND($Z39="s",$J39="trial"),HYPERLINK(Values!$C$47&amp;"\TRIALS",Values!$A$46&amp;"\"&amp;Values!$A$17&amp;"\TRIALS"),IF($Z39="s",HYPERLINK(Values!$C$47,Values!$A$46&amp;"\"&amp;Values!$A$17),IF($Z39="ui",HYPERLINK(Values!$C$48,Values!$A$46&amp;"\"&amp;Values!$A$18),IF($Z39="c",HYPERLINK(Values!$C$4,Values!$A$4),IF($Z39="p",HYPERLINK(Values!$C$50&amp;"\"&amp;$E39,Values!$A$46&amp;"\"&amp;Values!$A$20&amp;"\"&amp;$E39),IF($Z39="pr",HYPERLINK(Values!$C$49,Values!$A$46&amp;"\"&amp;Values!$A$19),IF($Z39="ex",HYPERLINK(Values!$B$54,Values!$A$53&amp;" folder "&amp;$G39),IF($Z39="","What type of script is it?",IF($Z39="mc",HYPERLINK(Values!$B$57&amp;"\"&amp;$E39,Values!$A$55&amp;" "&amp;$E39&amp;"\"&amp;$G39),HYPERLINK(Values!$B$3&amp;F39&amp;"\"&amp;$H39,"OWNED\"&amp;$E39&amp;"\"&amp;$H39&amp;"\"))))))))))</f>
        <v>What type of script is it?</v>
      </c>
      <c r="AC39" s="75" t="str">
        <f>IF($M39=0,"CS6 unsupported",IF(AND($M39=1,$Z39="s"),HYPERLINK(Values!$C$17,Values!$A$15&amp;"\"&amp;Values!$A$17),IF(AND($M39=1,$Z39="ui"),HYPERLINK(Values!$C$18,Values!$A$15&amp;"\"&amp;Values!$A$18),IF(AND($M39=1,$Z39="c"),HYPERLINK(Values!$C$4,Values!$A$4),IF(AND($M39=1,$Z39="p"),HYPERLINK(Values!$C$20&amp;"\"&amp;$E39,Values!$A$15&amp;"\"&amp;Values!$A$20&amp;"\"&amp;$E39),IF(AND($M39=1,$Z39="pr"),HYPERLINK(Values!$C$19,Values!$A$15&amp;"\"&amp;Values!$A$19),IF(AND($M39=1,$Z39="mc"),HYPERLINK(Values!$B$56,Values!$A$55&amp;" "&amp;$G39),IF(AND($M39=1,$Z39=""),"What type of script is it?",HYPERLINK(Values!$B$3&amp;E39&amp;"\"&amp;$H39,"OWNED\"&amp;$E39&amp;"\"&amp;$H39&amp;"\")))))))))</f>
        <v>CS6 unsupported</v>
      </c>
      <c r="AH39" s="69" t="str">
        <f t="shared" si="2"/>
        <v/>
      </c>
      <c r="AI39" s="69">
        <f>IFERROR(IF(AE39="s",AH39*Values!$C$1,AF39*Values!$C$1),"")</f>
        <v>0</v>
      </c>
      <c r="AJ39" s="69"/>
    </row>
    <row r="40" spans="1:36" x14ac:dyDescent="0.25">
      <c r="A40" s="69"/>
      <c r="B40" s="80">
        <v>1</v>
      </c>
      <c r="C40" s="75" t="s">
        <v>169</v>
      </c>
      <c r="D40" s="75" t="s">
        <v>93</v>
      </c>
      <c r="E40" s="75" t="s">
        <v>4</v>
      </c>
      <c r="F40" s="75" t="s">
        <v>242</v>
      </c>
      <c r="G40" s="75" t="s">
        <v>214</v>
      </c>
      <c r="I40" s="40" t="str">
        <f t="shared" si="5"/>
        <v>https://aescripts.com/scriptname-slug</v>
      </c>
      <c r="J40" s="75" t="s">
        <v>41</v>
      </c>
      <c r="K40" s="40" t="str">
        <f t="shared" si="6"/>
        <v>trial</v>
      </c>
      <c r="L40" s="40"/>
      <c r="M40" s="77">
        <v>0</v>
      </c>
      <c r="N40" s="75" t="str">
        <f t="shared" si="11"/>
        <v>NO</v>
      </c>
      <c r="U40" s="75" t="str">
        <f t="shared" si="1"/>
        <v>scriptname-slug help</v>
      </c>
      <c r="W40" s="75" t="str">
        <f>IF(J40="trial",HYPERLINK(Values!$C$2&amp;$E40&amp;"\"&amp;$H40,"*TRIAL* "&amp;$E40&amp;"\"&amp;$H40),HYPERLINK(Values!$B$3&amp;E40&amp;"\"&amp;$H40,"OWNED\"&amp;$E40&amp;"\"&amp;$H40&amp;"\"))</f>
        <v>*TRIAL* Author\</v>
      </c>
      <c r="X40" s="75" t="s">
        <v>44</v>
      </c>
      <c r="AA40" s="75" t="str">
        <f>IF(AND($Z40="s",$J40="trial"),HYPERLINK(Values!$C$47&amp;"\TRIALS",Values!$A$46&amp;"\"&amp;Values!$A$17&amp;"\TRIALS"),IF($Z40="s",HYPERLINK(Values!$C$47,Values!$A$46&amp;"\"&amp;Values!$A$17),IF($Z40="ui",HYPERLINK(Values!$C$48,Values!$A$46&amp;"\"&amp;Values!$A$18),IF($Z40="c",HYPERLINK(Values!$C$4,Values!$A$4),IF($Z40="p",HYPERLINK(Values!$C$50&amp;"\"&amp;$E40,Values!$A$46&amp;"\"&amp;Values!$A$20&amp;"\"&amp;$E40),IF($Z40="pr",HYPERLINK(Values!$C$49,Values!$A$46&amp;"\"&amp;Values!$A$19),IF($Z40="ex",HYPERLINK(Values!$B$54,Values!$A$53&amp;" folder "&amp;$G40),IF($Z40="","What type of script is it?",IF($Z40="mc",HYPERLINK(Values!$B$57&amp;"\"&amp;$E40,Values!$A$55&amp;" "&amp;$E40&amp;"\"&amp;$G40),HYPERLINK(Values!$B$3&amp;E40&amp;"\"&amp;$H40,"OWNED\"&amp;$E40&amp;"\"&amp;$H40&amp;"\"))))))))))</f>
        <v>What type of script is it?</v>
      </c>
      <c r="AB40" s="75" t="str">
        <f>IF(AND($Z40="s",$J40="trial"),HYPERLINK(Values!$C$47&amp;"\TRIALS",Values!$A$46&amp;"\"&amp;Values!$A$17&amp;"\TRIALS"),IF($Z40="s",HYPERLINK(Values!$C$47,Values!$A$46&amp;"\"&amp;Values!$A$17),IF($Z40="ui",HYPERLINK(Values!$C$48,Values!$A$46&amp;"\"&amp;Values!$A$18),IF($Z40="c",HYPERLINK(Values!$C$4,Values!$A$4),IF($Z40="p",HYPERLINK(Values!$C$50&amp;"\"&amp;$E40,Values!$A$46&amp;"\"&amp;Values!$A$20&amp;"\"&amp;$E40),IF($Z40="pr",HYPERLINK(Values!$C$49,Values!$A$46&amp;"\"&amp;Values!$A$19),IF($Z40="ex",HYPERLINK(Values!$B$54,Values!$A$53&amp;" folder "&amp;$G40),IF($Z40="","What type of script is it?",IF($Z40="mc",HYPERLINK(Values!$B$57&amp;"\"&amp;$E40,Values!$A$55&amp;" "&amp;$E40&amp;"\"&amp;$G40),HYPERLINK(Values!$B$3&amp;F40&amp;"\"&amp;$H40,"OWNED\"&amp;$E40&amp;"\"&amp;$H40&amp;"\"))))))))))</f>
        <v>What type of script is it?</v>
      </c>
      <c r="AC40" s="75" t="str">
        <f>IF($M40=0,"CS6 unsupported",IF(AND($M40=1,$Z40="s"),HYPERLINK(Values!$C$17,Values!$A$15&amp;"\"&amp;Values!$A$17),IF(AND($M40=1,$Z40="ui"),HYPERLINK(Values!$C$18,Values!$A$15&amp;"\"&amp;Values!$A$18),IF(AND($M40=1,$Z40="c"),HYPERLINK(Values!$C$4,Values!$A$4),IF(AND($M40=1,$Z40="p"),HYPERLINK(Values!$C$20&amp;"\"&amp;$E40,Values!$A$15&amp;"\"&amp;Values!$A$20&amp;"\"&amp;$E40),IF(AND($M40=1,$Z40="pr"),HYPERLINK(Values!$C$19,Values!$A$15&amp;"\"&amp;Values!$A$19),IF(AND($M40=1,$Z40="mc"),HYPERLINK(Values!$B$56,Values!$A$55&amp;" "&amp;$G40),IF(AND($M40=1,$Z40=""),"What type of script is it?",HYPERLINK(Values!$B$3&amp;E40&amp;"\"&amp;$H40,"OWNED\"&amp;$E40&amp;"\"&amp;$H40&amp;"\")))))))))</f>
        <v>CS6 unsupported</v>
      </c>
      <c r="AH40" s="69" t="str">
        <f t="shared" si="2"/>
        <v/>
      </c>
      <c r="AI40" s="69">
        <f>IFERROR(IF(AE40="s",AH40*Values!$C$1,AF40*Values!$C$1),"")</f>
        <v>0</v>
      </c>
      <c r="AJ40" s="69"/>
    </row>
    <row r="41" spans="1:36" x14ac:dyDescent="0.25">
      <c r="A41" s="69"/>
      <c r="B41" s="80">
        <v>1</v>
      </c>
      <c r="C41" s="75" t="s">
        <v>169</v>
      </c>
      <c r="D41" s="75" t="s">
        <v>93</v>
      </c>
      <c r="E41" s="75" t="s">
        <v>4</v>
      </c>
      <c r="F41" s="75" t="s">
        <v>242</v>
      </c>
      <c r="G41" s="75" t="s">
        <v>214</v>
      </c>
      <c r="I41" s="40" t="str">
        <f t="shared" si="5"/>
        <v>https://aescripts.com/scriptname-slug</v>
      </c>
      <c r="J41" s="75" t="s">
        <v>41</v>
      </c>
      <c r="K41" s="40" t="str">
        <f t="shared" si="6"/>
        <v>trial</v>
      </c>
      <c r="L41" s="40"/>
      <c r="M41" s="77">
        <v>0</v>
      </c>
      <c r="N41" s="75" t="str">
        <f t="shared" si="11"/>
        <v>NO</v>
      </c>
      <c r="U41" s="75" t="str">
        <f t="shared" si="1"/>
        <v>scriptname-slug help</v>
      </c>
      <c r="W41" s="75" t="str">
        <f>IF(J41="trial",HYPERLINK(Values!$C$2&amp;$E41&amp;"\"&amp;$H41,"*TRIAL* "&amp;$E41&amp;"\"&amp;$H41),HYPERLINK(Values!$B$3&amp;E41&amp;"\"&amp;$H41,"OWNED\"&amp;$E41&amp;"\"&amp;$H41&amp;"\"))</f>
        <v>*TRIAL* Author\</v>
      </c>
      <c r="X41" s="75" t="s">
        <v>44</v>
      </c>
      <c r="AA41" s="75" t="str">
        <f>IF(AND($Z41="s",$J41="trial"),HYPERLINK(Values!$C$47&amp;"\TRIALS",Values!$A$46&amp;"\"&amp;Values!$A$17&amp;"\TRIALS"),IF($Z41="s",HYPERLINK(Values!$C$47,Values!$A$46&amp;"\"&amp;Values!$A$17),IF($Z41="ui",HYPERLINK(Values!$C$48,Values!$A$46&amp;"\"&amp;Values!$A$18),IF($Z41="c",HYPERLINK(Values!$C$4,Values!$A$4),IF($Z41="p",HYPERLINK(Values!$C$50&amp;"\"&amp;$E41,Values!$A$46&amp;"\"&amp;Values!$A$20&amp;"\"&amp;$E41),IF($Z41="pr",HYPERLINK(Values!$C$49,Values!$A$46&amp;"\"&amp;Values!$A$19),IF($Z41="ex",HYPERLINK(Values!$B$54,Values!$A$53&amp;" folder "&amp;$G41),IF($Z41="","What type of script is it?",IF($Z41="mc",HYPERLINK(Values!$B$57&amp;"\"&amp;$E41,Values!$A$55&amp;" "&amp;$E41&amp;"\"&amp;$G41),HYPERLINK(Values!$B$3&amp;E41&amp;"\"&amp;$H41,"OWNED\"&amp;$E41&amp;"\"&amp;$H41&amp;"\"))))))))))</f>
        <v>What type of script is it?</v>
      </c>
      <c r="AB41" s="75" t="str">
        <f>IF(AND($Z41="s",$J41="trial"),HYPERLINK(Values!$C$47&amp;"\TRIALS",Values!$A$46&amp;"\"&amp;Values!$A$17&amp;"\TRIALS"),IF($Z41="s",HYPERLINK(Values!$C$47,Values!$A$46&amp;"\"&amp;Values!$A$17),IF($Z41="ui",HYPERLINK(Values!$C$48,Values!$A$46&amp;"\"&amp;Values!$A$18),IF($Z41="c",HYPERLINK(Values!$C$4,Values!$A$4),IF($Z41="p",HYPERLINK(Values!$C$50&amp;"\"&amp;$E41,Values!$A$46&amp;"\"&amp;Values!$A$20&amp;"\"&amp;$E41),IF($Z41="pr",HYPERLINK(Values!$C$49,Values!$A$46&amp;"\"&amp;Values!$A$19),IF($Z41="ex",HYPERLINK(Values!$B$54,Values!$A$53&amp;" folder "&amp;$G41),IF($Z41="","What type of script is it?",IF($Z41="mc",HYPERLINK(Values!$B$57&amp;"\"&amp;$E41,Values!$A$55&amp;" "&amp;$E41&amp;"\"&amp;$G41),HYPERLINK(Values!$B$3&amp;F41&amp;"\"&amp;$H41,"OWNED\"&amp;$E41&amp;"\"&amp;$H41&amp;"\"))))))))))</f>
        <v>What type of script is it?</v>
      </c>
      <c r="AC41" s="75" t="str">
        <f>IF($M41=0,"CS6 unsupported",IF(AND($M41=1,$Z41="s"),HYPERLINK(Values!$C$17,Values!$A$15&amp;"\"&amp;Values!$A$17),IF(AND($M41=1,$Z41="ui"),HYPERLINK(Values!$C$18,Values!$A$15&amp;"\"&amp;Values!$A$18),IF(AND($M41=1,$Z41="c"),HYPERLINK(Values!$C$4,Values!$A$4),IF(AND($M41=1,$Z41="p"),HYPERLINK(Values!$C$20&amp;"\"&amp;$E41,Values!$A$15&amp;"\"&amp;Values!$A$20&amp;"\"&amp;$E41),IF(AND($M41=1,$Z41="pr"),HYPERLINK(Values!$C$19,Values!$A$15&amp;"\"&amp;Values!$A$19),IF(AND($M41=1,$Z41="mc"),HYPERLINK(Values!$B$56,Values!$A$55&amp;" "&amp;$G41),IF(AND($M41=1,$Z41=""),"What type of script is it?",HYPERLINK(Values!$B$3&amp;E41&amp;"\"&amp;$H41,"OWNED\"&amp;$E41&amp;"\"&amp;$H41&amp;"\")))))))))</f>
        <v>CS6 unsupported</v>
      </c>
      <c r="AH41" s="69" t="str">
        <f t="shared" si="2"/>
        <v/>
      </c>
      <c r="AI41" s="69">
        <f>IFERROR(IF(AE41="s",AH41*Values!$C$1,AF41*Values!$C$1),"")</f>
        <v>0</v>
      </c>
      <c r="AJ41" s="69"/>
    </row>
    <row r="42" spans="1:36" x14ac:dyDescent="0.25">
      <c r="A42" s="69"/>
      <c r="B42" s="80">
        <v>1</v>
      </c>
      <c r="C42" s="75" t="s">
        <v>169</v>
      </c>
      <c r="D42" s="75" t="s">
        <v>93</v>
      </c>
      <c r="E42" s="75" t="s">
        <v>4</v>
      </c>
      <c r="F42" s="75" t="s">
        <v>242</v>
      </c>
      <c r="G42" s="75" t="s">
        <v>214</v>
      </c>
      <c r="I42" s="40" t="str">
        <f t="shared" si="5"/>
        <v>https://aescripts.com/scriptname-slug</v>
      </c>
      <c r="J42" s="75" t="s">
        <v>41</v>
      </c>
      <c r="K42" s="40" t="str">
        <f t="shared" si="6"/>
        <v>trial</v>
      </c>
      <c r="L42" s="40"/>
      <c r="M42" s="77">
        <v>0</v>
      </c>
      <c r="N42" s="75" t="str">
        <f t="shared" si="11"/>
        <v>NO</v>
      </c>
      <c r="U42" s="75" t="str">
        <f t="shared" si="1"/>
        <v>scriptname-slug help</v>
      </c>
      <c r="W42" s="75" t="str">
        <f>IF(J42="trial",HYPERLINK(Values!$C$2&amp;$E42&amp;"\"&amp;$H42,"*TRIAL* "&amp;$E42&amp;"\"&amp;$H42),HYPERLINK(Values!$B$3&amp;E42&amp;"\"&amp;$H42,"OWNED\"&amp;$E42&amp;"\"&amp;$H42&amp;"\"))</f>
        <v>*TRIAL* Author\</v>
      </c>
      <c r="X42" s="75" t="s">
        <v>44</v>
      </c>
      <c r="AA42" s="75" t="str">
        <f>IF(AND($Z42="s",$J42="trial"),HYPERLINK(Values!$C$47&amp;"\TRIALS",Values!$A$46&amp;"\"&amp;Values!$A$17&amp;"\TRIALS"),IF($Z42="s",HYPERLINK(Values!$C$47,Values!$A$46&amp;"\"&amp;Values!$A$17),IF($Z42="ui",HYPERLINK(Values!$C$48,Values!$A$46&amp;"\"&amp;Values!$A$18),IF($Z42="c",HYPERLINK(Values!$C$4,Values!$A$4),IF($Z42="p",HYPERLINK(Values!$C$50&amp;"\"&amp;$E42,Values!$A$46&amp;"\"&amp;Values!$A$20&amp;"\"&amp;$E42),IF($Z42="pr",HYPERLINK(Values!$C$49,Values!$A$46&amp;"\"&amp;Values!$A$19),IF($Z42="ex",HYPERLINK(Values!$B$54,Values!$A$53&amp;" folder "&amp;$G42),IF($Z42="","What type of script is it?",IF($Z42="mc",HYPERLINK(Values!$B$57&amp;"\"&amp;$E42,Values!$A$55&amp;" "&amp;$E42&amp;"\"&amp;$G42),HYPERLINK(Values!$B$3&amp;E42&amp;"\"&amp;$H42,"OWNED\"&amp;$E42&amp;"\"&amp;$H42&amp;"\"))))))))))</f>
        <v>What type of script is it?</v>
      </c>
      <c r="AB42" s="75" t="str">
        <f>IF(AND($Z42="s",$J42="trial"),HYPERLINK(Values!$C$47&amp;"\TRIALS",Values!$A$46&amp;"\"&amp;Values!$A$17&amp;"\TRIALS"),IF($Z42="s",HYPERLINK(Values!$C$47,Values!$A$46&amp;"\"&amp;Values!$A$17),IF($Z42="ui",HYPERLINK(Values!$C$48,Values!$A$46&amp;"\"&amp;Values!$A$18),IF($Z42="c",HYPERLINK(Values!$C$4,Values!$A$4),IF($Z42="p",HYPERLINK(Values!$C$50&amp;"\"&amp;$E42,Values!$A$46&amp;"\"&amp;Values!$A$20&amp;"\"&amp;$E42),IF($Z42="pr",HYPERLINK(Values!$C$49,Values!$A$46&amp;"\"&amp;Values!$A$19),IF($Z42="ex",HYPERLINK(Values!$B$54,Values!$A$53&amp;" folder "&amp;$G42),IF($Z42="","What type of script is it?",IF($Z42="mc",HYPERLINK(Values!$B$57&amp;"\"&amp;$E42,Values!$A$55&amp;" "&amp;$E42&amp;"\"&amp;$G42),HYPERLINK(Values!$B$3&amp;F42&amp;"\"&amp;$H42,"OWNED\"&amp;$E42&amp;"\"&amp;$H42&amp;"\"))))))))))</f>
        <v>What type of script is it?</v>
      </c>
      <c r="AC42" s="75" t="str">
        <f>IF($M42=0,"CS6 unsupported",IF(AND($M42=1,$Z42="s"),HYPERLINK(Values!$C$17,Values!$A$15&amp;"\"&amp;Values!$A$17),IF(AND($M42=1,$Z42="ui"),HYPERLINK(Values!$C$18,Values!$A$15&amp;"\"&amp;Values!$A$18),IF(AND($M42=1,$Z42="c"),HYPERLINK(Values!$C$4,Values!$A$4),IF(AND($M42=1,$Z42="p"),HYPERLINK(Values!$C$20&amp;"\"&amp;$E42,Values!$A$15&amp;"\"&amp;Values!$A$20&amp;"\"&amp;$E42),IF(AND($M42=1,$Z42="pr"),HYPERLINK(Values!$C$19,Values!$A$15&amp;"\"&amp;Values!$A$19),IF(AND($M42=1,$Z42="mc"),HYPERLINK(Values!$B$56,Values!$A$55&amp;" "&amp;$G42),IF(AND($M42=1,$Z42=""),"What type of script is it?",HYPERLINK(Values!$B$3&amp;E42&amp;"\"&amp;$H42,"OWNED\"&amp;$E42&amp;"\"&amp;$H42&amp;"\")))))))))</f>
        <v>CS6 unsupported</v>
      </c>
      <c r="AH42" s="69" t="str">
        <f t="shared" si="2"/>
        <v/>
      </c>
      <c r="AI42" s="69">
        <f>IFERROR(IF(AE42="s",AH42*Values!$C$1,AF42*Values!$C$1),"")</f>
        <v>0</v>
      </c>
      <c r="AJ42" s="69"/>
    </row>
    <row r="43" spans="1:36" x14ac:dyDescent="0.25">
      <c r="A43" s="69"/>
      <c r="B43" s="80">
        <v>1</v>
      </c>
      <c r="C43" s="75" t="s">
        <v>169</v>
      </c>
      <c r="D43" s="75" t="s">
        <v>93</v>
      </c>
      <c r="E43" s="75" t="s">
        <v>4</v>
      </c>
      <c r="F43" s="75" t="s">
        <v>242</v>
      </c>
      <c r="G43" s="75" t="s">
        <v>214</v>
      </c>
      <c r="I43" s="40" t="str">
        <f t="shared" si="5"/>
        <v>https://aescripts.com/scriptname-slug</v>
      </c>
      <c r="J43" s="75" t="s">
        <v>41</v>
      </c>
      <c r="K43" s="40" t="str">
        <f t="shared" si="6"/>
        <v>trial</v>
      </c>
      <c r="L43" s="40"/>
      <c r="M43" s="77">
        <v>0</v>
      </c>
      <c r="N43" s="75" t="str">
        <f t="shared" si="11"/>
        <v>NO</v>
      </c>
      <c r="U43" s="75" t="str">
        <f t="shared" si="1"/>
        <v>scriptname-slug help</v>
      </c>
      <c r="W43" s="75" t="str">
        <f>IF(J43="trial",HYPERLINK(Values!$C$2&amp;$E43&amp;"\"&amp;$H43,"*TRIAL* "&amp;$E43&amp;"\"&amp;$H43),HYPERLINK(Values!$B$3&amp;E43&amp;"\"&amp;$H43,"OWNED\"&amp;$E43&amp;"\"&amp;$H43&amp;"\"))</f>
        <v>*TRIAL* Author\</v>
      </c>
      <c r="X43" s="75" t="s">
        <v>44</v>
      </c>
      <c r="AA43" s="75" t="str">
        <f>IF(AND($Z43="s",$J43="trial"),HYPERLINK(Values!$C$47&amp;"\TRIALS",Values!$A$46&amp;"\"&amp;Values!$A$17&amp;"\TRIALS"),IF($Z43="s",HYPERLINK(Values!$C$47,Values!$A$46&amp;"\"&amp;Values!$A$17),IF($Z43="ui",HYPERLINK(Values!$C$48,Values!$A$46&amp;"\"&amp;Values!$A$18),IF($Z43="c",HYPERLINK(Values!$C$4,Values!$A$4),IF($Z43="p",HYPERLINK(Values!$C$50&amp;"\"&amp;$E43,Values!$A$46&amp;"\"&amp;Values!$A$20&amp;"\"&amp;$E43),IF($Z43="pr",HYPERLINK(Values!$C$49,Values!$A$46&amp;"\"&amp;Values!$A$19),IF($Z43="ex",HYPERLINK(Values!$B$54,Values!$A$53&amp;" folder "&amp;$G43),IF($Z43="","What type of script is it?",IF($Z43="mc",HYPERLINK(Values!$B$57&amp;"\"&amp;$E43,Values!$A$55&amp;" "&amp;$E43&amp;"\"&amp;$G43),HYPERLINK(Values!$B$3&amp;E43&amp;"\"&amp;$H43,"OWNED\"&amp;$E43&amp;"\"&amp;$H43&amp;"\"))))))))))</f>
        <v>What type of script is it?</v>
      </c>
      <c r="AB43" s="75" t="str">
        <f>IF(AND($Z43="s",$J43="trial"),HYPERLINK(Values!$C$47&amp;"\TRIALS",Values!$A$46&amp;"\"&amp;Values!$A$17&amp;"\TRIALS"),IF($Z43="s",HYPERLINK(Values!$C$47,Values!$A$46&amp;"\"&amp;Values!$A$17),IF($Z43="ui",HYPERLINK(Values!$C$48,Values!$A$46&amp;"\"&amp;Values!$A$18),IF($Z43="c",HYPERLINK(Values!$C$4,Values!$A$4),IF($Z43="p",HYPERLINK(Values!$C$50&amp;"\"&amp;$E43,Values!$A$46&amp;"\"&amp;Values!$A$20&amp;"\"&amp;$E43),IF($Z43="pr",HYPERLINK(Values!$C$49,Values!$A$46&amp;"\"&amp;Values!$A$19),IF($Z43="ex",HYPERLINK(Values!$B$54,Values!$A$53&amp;" folder "&amp;$G43),IF($Z43="","What type of script is it?",IF($Z43="mc",HYPERLINK(Values!$B$57&amp;"\"&amp;$E43,Values!$A$55&amp;" "&amp;$E43&amp;"\"&amp;$G43),HYPERLINK(Values!$B$3&amp;F43&amp;"\"&amp;$H43,"OWNED\"&amp;$E43&amp;"\"&amp;$H43&amp;"\"))))))))))</f>
        <v>What type of script is it?</v>
      </c>
      <c r="AC43" s="75" t="str">
        <f>IF($M43=0,"CS6 unsupported",IF(AND($M43=1,$Z43="s"),HYPERLINK(Values!$C$17,Values!$A$15&amp;"\"&amp;Values!$A$17),IF(AND($M43=1,$Z43="ui"),HYPERLINK(Values!$C$18,Values!$A$15&amp;"\"&amp;Values!$A$18),IF(AND($M43=1,$Z43="c"),HYPERLINK(Values!$C$4,Values!$A$4),IF(AND($M43=1,$Z43="p"),HYPERLINK(Values!$C$20&amp;"\"&amp;$E43,Values!$A$15&amp;"\"&amp;Values!$A$20&amp;"\"&amp;$E43),IF(AND($M43=1,$Z43="pr"),HYPERLINK(Values!$C$19,Values!$A$15&amp;"\"&amp;Values!$A$19),IF(AND($M43=1,$Z43="mc"),HYPERLINK(Values!$B$56,Values!$A$55&amp;" "&amp;$G43),IF(AND($M43=1,$Z43=""),"What type of script is it?",HYPERLINK(Values!$B$3&amp;E43&amp;"\"&amp;$H43,"OWNED\"&amp;$E43&amp;"\"&amp;$H43&amp;"\")))))))))</f>
        <v>CS6 unsupported</v>
      </c>
      <c r="AH43" s="69" t="str">
        <f t="shared" si="2"/>
        <v/>
      </c>
      <c r="AI43" s="69">
        <f>IFERROR(IF(AE43="s",AH43*Values!$C$1,AF43*Values!$C$1),"")</f>
        <v>0</v>
      </c>
      <c r="AJ43" s="69"/>
    </row>
    <row r="44" spans="1:36" x14ac:dyDescent="0.25">
      <c r="A44" s="69"/>
      <c r="B44" s="80">
        <v>1</v>
      </c>
      <c r="C44" s="75" t="s">
        <v>93</v>
      </c>
      <c r="D44" s="75" t="s">
        <v>93</v>
      </c>
      <c r="E44" s="75" t="s">
        <v>244</v>
      </c>
      <c r="F44" s="75" t="s">
        <v>245</v>
      </c>
      <c r="G44" s="75" t="s">
        <v>246</v>
      </c>
      <c r="H44" s="75" t="s">
        <v>242</v>
      </c>
      <c r="I44" s="40" t="str">
        <f t="shared" si="5"/>
        <v>https://aescripts.com/geolayers</v>
      </c>
      <c r="J44" s="75" t="s">
        <v>41</v>
      </c>
      <c r="K44" s="40" t="str">
        <f t="shared" si="6"/>
        <v>trial</v>
      </c>
      <c r="L44" s="40"/>
      <c r="M44" s="77">
        <v>0</v>
      </c>
      <c r="N44" s="75" t="str">
        <f t="shared" si="11"/>
        <v>NO</v>
      </c>
      <c r="O44" s="76" t="s">
        <v>124</v>
      </c>
      <c r="P44" s="76" t="s">
        <v>231</v>
      </c>
      <c r="Q44" s="78" t="s">
        <v>247</v>
      </c>
      <c r="R44" s="75">
        <v>43787</v>
      </c>
      <c r="U44" s="75" t="str">
        <f t="shared" si="1"/>
        <v>geolayers help</v>
      </c>
      <c r="W44" s="75" t="str">
        <f>IF(J44="trial",HYPERLINK(Values!$C$2&amp;$E44,"*TRIAL* "&amp;$E44&amp;"\"&amp;$H44),HYPERLINK(Values!$B$3&amp;E44&amp;"\"&amp;$H44,"OWNED\"&amp;$E44&amp;"\"&amp;$H44&amp;"\"))</f>
        <v>*TRIAL* Markus Bergelt\ScriptName</v>
      </c>
      <c r="X44" s="75" t="s">
        <v>44</v>
      </c>
      <c r="AA44" s="75" t="str">
        <f>IF($Z44="s",HYPERLINK(Values!$C$47,Values!$A$46&amp;"\"&amp;Values!$A$17),IF($Z44="ui",HYPERLINK(Values!$C$48,Values!$A$46&amp;"\"&amp;Values!$A$18),IF($Z44="c",HYPERLINK(Values!$C$4,Values!$A$4),IF($Z44="p",HYPERLINK(Values!$C$50&amp;"\"&amp;$E44,Values!$A$46&amp;"\"&amp;Values!$A$20&amp;"\"&amp;$E44),IF($Z44="pr",HYPERLINK(Values!$C$49,Values!$A$46&amp;"\"&amp;Values!$A$19),IF($Z44="ex",HYPERLINK(Values!$B$54,Values!$A$53&amp;" folder "&amp;$G44),IF($Z44="","What type of script is it?",IF($Z44="mc",HYPERLINK(Values!$B$57&amp;"\"&amp;$E44,Values!$A$55&amp;" "&amp;$E44&amp;"\"&amp;$G44),HYPERLINK(Values!$B$3&amp;E44&amp;"\"&amp;$H44,"OWNED\"&amp;$E44&amp;"\"&amp;$H44&amp;"\")))))))))</f>
        <v>What type of script is it?</v>
      </c>
      <c r="AB44" s="75" t="str">
        <f>IF($Z44="s",HYPERLINK(Values!$C$47,Values!$A$46&amp;"\"&amp;Values!$A$17),IF($Z44="ui",HYPERLINK(Values!$C$48,Values!$A$46&amp;"\"&amp;Values!$A$18),IF($Z44="c",HYPERLINK(Values!$C$4,Values!$A$4),IF($Z44="p",HYPERLINK(Values!$C$50&amp;"\"&amp;$E44,Values!$A$46&amp;"\"&amp;Values!$A$20&amp;"\"&amp;$E44),IF($Z44="pr",HYPERLINK(Values!$C$49,Values!$A$46&amp;"\"&amp;Values!$A$19),IF($Z44="ex",HYPERLINK(Values!$B$54,Values!$A$53&amp;" folder "&amp;$G44),IF($Z44="","What type of script is it?",IF($Z44="mc",HYPERLINK(Values!$B$57&amp;"\"&amp;$E44,Values!$A$55&amp;" "&amp;$E44&amp;"\"&amp;$G44),HYPERLINK(Values!$B$3&amp;F44&amp;"\"&amp;$H44,"OWNED\"&amp;$E44&amp;"\"&amp;$H44&amp;"\")))))))))</f>
        <v>What type of script is it?</v>
      </c>
      <c r="AC44" s="75" t="str">
        <f>IF($M44=0,"CS6 unsupported",IF(AND($M44=1,$Z44="s"),HYPERLINK(Values!$C$17,Values!$A$15&amp;"\"&amp;Values!$A$17),IF(AND($M44=1,$Z44="ui"),HYPERLINK(Values!$C$18,Values!$A$15&amp;"\"&amp;Values!$A$18),IF(AND($M44=1,$Z44="c"),HYPERLINK(Values!$C$4,Values!$A$4),IF(AND($M44=1,$Z44="p"),HYPERLINK(Values!$C$20&amp;"\"&amp;$E44,Values!$A$15&amp;"\"&amp;Values!$A$20&amp;"\"&amp;$E44),IF(AND($M44=1,$Z44="pr"),HYPERLINK(Values!$C$19,Values!$A$15&amp;"\"&amp;Values!$A$19),IF(AND($M44=1,$Z44="mc"),HYPERLINK(Values!$B$56,Values!$A$55&amp;" "&amp;$G44),IF(AND($M44=1,$Z44=""),"What type of script is it?",HYPERLINK(Values!$B$3&amp;E44&amp;"\"&amp;$H44,"OWNED\"&amp;$E44&amp;"\"&amp;$H44&amp;"\")))))))))</f>
        <v>CS6 unsupported</v>
      </c>
      <c r="AE44" s="75" t="s">
        <v>154</v>
      </c>
      <c r="AG44" s="43">
        <v>155</v>
      </c>
      <c r="AH44" s="69">
        <f t="shared" si="2"/>
        <v>116.25</v>
      </c>
      <c r="AI44" s="69">
        <f>IFERROR(IF(AE44="s",AH44*Values!$C$1,AF44*Values!$C$1),"")</f>
        <v>159.26250000000002</v>
      </c>
      <c r="AJ44" s="69"/>
    </row>
    <row r="45" spans="1:36" x14ac:dyDescent="0.25">
      <c r="A45" s="69"/>
      <c r="B45" s="80">
        <v>0</v>
      </c>
      <c r="C45" s="77">
        <v>101148040</v>
      </c>
      <c r="D45" s="75">
        <v>43801</v>
      </c>
      <c r="E45" s="75" t="s">
        <v>248</v>
      </c>
      <c r="F45" s="75" t="s">
        <v>249</v>
      </c>
      <c r="G45" s="75" t="s">
        <v>250</v>
      </c>
      <c r="H45" s="75" t="s">
        <v>251</v>
      </c>
      <c r="I45" s="40" t="str">
        <f t="shared" si="5"/>
        <v>https://aescripts.com/stardust</v>
      </c>
      <c r="J45" s="75" t="s">
        <v>41</v>
      </c>
      <c r="K45" s="40" t="str">
        <f t="shared" si="6"/>
        <v>trial</v>
      </c>
      <c r="L45" s="40"/>
      <c r="M45" s="77">
        <v>0</v>
      </c>
      <c r="N45" s="75" t="str">
        <f t="shared" si="11"/>
        <v>NO</v>
      </c>
      <c r="O45" s="76" t="s">
        <v>180</v>
      </c>
      <c r="P45" s="76" t="s">
        <v>231</v>
      </c>
      <c r="Q45" s="78" t="s">
        <v>252</v>
      </c>
      <c r="R45" s="75">
        <v>43780</v>
      </c>
      <c r="U45" s="75" t="str">
        <f t="shared" si="1"/>
        <v>stardust help</v>
      </c>
      <c r="W45" s="75" t="str">
        <f>IF(J45="trial",HYPERLINK(Values!$C$2&amp;$E45&amp;"\"&amp;$H45,"*TRIAL* "&amp;$E45&amp;"\"&amp;$H45),HYPERLINK(Values!$B$3&amp;E45&amp;"\"&amp;$H45,"OWNED\"&amp;$E45&amp;"\"&amp;$H45&amp;"\"))</f>
        <v>*TRIAL* Superluminal\stardust_windows_v1.1.4</v>
      </c>
      <c r="AA45" s="75" t="str">
        <f>IF(AND($Z45="s",$J45="trial"),HYPERLINK(Values!$C$47&amp;"\TRIALS",Values!$A$46&amp;"\"&amp;Values!$A$17&amp;"\TRIALS"),IF($Z45="s",HYPERLINK(Values!$C$47,Values!$A$46&amp;"\"&amp;Values!$A$17),IF($Z45="ui",HYPERLINK(Values!$C$48,Values!$A$46&amp;"\"&amp;Values!$A$18),IF($Z45="c",HYPERLINK(Values!$C$4,Values!$A$4),IF($Z45="p",HYPERLINK(Values!$C$50&amp;"\"&amp;$E45,Values!$A$46&amp;"\"&amp;Values!$A$20&amp;"\"&amp;$E45),IF($Z45="pr",HYPERLINK(Values!$C$49,Values!$A$46&amp;"\"&amp;Values!$A$19),IF($Z45="ex",HYPERLINK(Values!$B$54,Values!$A$53&amp;" folder "&amp;$G45),IF($Z45="","What type of script is it?",IF($Z45="mc",HYPERLINK(Values!$B$57&amp;"\"&amp;$E45,Values!$A$55&amp;" "&amp;$E45&amp;"\"&amp;$G45),HYPERLINK(Values!$B$3&amp;E45&amp;"\"&amp;$H45,"OWNED\"&amp;$E45&amp;"\"&amp;$H45&amp;"\"))))))))))</f>
        <v>What type of script is it?</v>
      </c>
      <c r="AB45" s="75" t="str">
        <f>IF(AND($Z45="s",$J45="trial"),HYPERLINK(Values!$C$47&amp;"\TRIALS",Values!$A$46&amp;"\"&amp;Values!$A$17&amp;"\TRIALS"),IF($Z45="s",HYPERLINK(Values!$C$47,Values!$A$46&amp;"\"&amp;Values!$A$17),IF($Z45="ui",HYPERLINK(Values!$C$48,Values!$A$46&amp;"\"&amp;Values!$A$18),IF($Z45="c",HYPERLINK(Values!$C$4,Values!$A$4),IF($Z45="p",HYPERLINK(Values!$C$50&amp;"\"&amp;$E45,Values!$A$46&amp;"\"&amp;Values!$A$20&amp;"\"&amp;$E45),IF($Z45="pr",HYPERLINK(Values!$C$49,Values!$A$46&amp;"\"&amp;Values!$A$19),IF($Z45="ex",HYPERLINK(Values!$B$54,Values!$A$53&amp;" folder "&amp;$G45),IF($Z45="","What type of script is it?",IF($Z45="mc",HYPERLINK(Values!$B$57&amp;"\"&amp;$E45,Values!$A$55&amp;" "&amp;$E45&amp;"\"&amp;$G45),HYPERLINK(Values!$B$3&amp;F45&amp;"\"&amp;$H45,"OWNED\"&amp;$E45&amp;"\"&amp;$H45&amp;"\"))))))))))</f>
        <v>What type of script is it?</v>
      </c>
      <c r="AC45" s="75" t="str">
        <f>IF($M45=0,"CS6 unsupported",IF(AND($M45=1,$Z45="s"),HYPERLINK(Values!$C$17,Values!$A$15&amp;"\"&amp;Values!$A$17),IF(AND($M45=1,$Z45="ui"),HYPERLINK(Values!$C$18,Values!$A$15&amp;"\"&amp;Values!$A$18),IF(AND($M45=1,$Z45="c"),HYPERLINK(Values!$C$4,Values!$A$4),IF(AND($M45=1,$Z45="p"),HYPERLINK(Values!$C$20&amp;"\"&amp;$E45,Values!$A$15&amp;"\"&amp;Values!$A$20&amp;"\"&amp;$E45),IF(AND($M45=1,$Z45="pr"),HYPERLINK(Values!$C$19,Values!$A$15&amp;"\"&amp;Values!$A$19),IF(AND($M45=1,$Z45="mc"),HYPERLINK(Values!$B$56,Values!$A$55&amp;" "&amp;$G45),IF(AND($M45=1,$Z45=""),"What type of script is it?",HYPERLINK(Values!$B$3&amp;E45&amp;"\"&amp;$H45,"OWNED\"&amp;$E45&amp;"\"&amp;$H45&amp;"\")))))))))</f>
        <v>CS6 unsupported</v>
      </c>
      <c r="AE45" s="5" t="s">
        <v>154</v>
      </c>
      <c r="AF45" s="43">
        <v>249</v>
      </c>
      <c r="AH45" s="69">
        <v>224.1</v>
      </c>
      <c r="AI45" s="69">
        <f>IFERROR(IF(AE45="s",AH45*Values!$C$1,AF45*Values!$C$1),"")</f>
        <v>307.017</v>
      </c>
      <c r="AJ45" s="69"/>
    </row>
    <row r="46" spans="1:36" ht="22.5" x14ac:dyDescent="0.35">
      <c r="A46" s="96" t="s">
        <v>253</v>
      </c>
      <c r="B46" s="96"/>
      <c r="C46" s="96"/>
      <c r="D46" s="96"/>
      <c r="E46" s="96"/>
      <c r="F46" s="96"/>
      <c r="G46" s="96"/>
      <c r="H46" s="96"/>
      <c r="I46" s="96"/>
      <c r="J46" s="96"/>
      <c r="K46" s="96"/>
      <c r="L46" s="96"/>
      <c r="M46" s="96"/>
      <c r="N46" s="96"/>
      <c r="O46" s="96"/>
      <c r="P46" s="96"/>
      <c r="Q46" s="96"/>
      <c r="R46" s="96"/>
      <c r="S46" s="96"/>
      <c r="T46" s="96"/>
      <c r="U46" s="96"/>
      <c r="V46" s="96"/>
      <c r="W46" s="96"/>
      <c r="X46" s="96"/>
      <c r="Y46" s="96"/>
      <c r="Z46" s="96"/>
      <c r="AA46" s="96"/>
      <c r="AB46" s="96"/>
      <c r="AC46" s="96"/>
      <c r="AD46" s="96"/>
      <c r="AE46" s="96"/>
      <c r="AF46" s="98"/>
      <c r="AG46" s="96"/>
      <c r="AH46" s="96"/>
      <c r="AI46" s="104">
        <f>SUBTOTAL(109,DoNotOwn[Cad$])</f>
        <v>2089.4726250000003</v>
      </c>
      <c r="AJ46" s="96"/>
    </row>
    <row r="47" spans="1:36" x14ac:dyDescent="0.25">
      <c r="B47" s="80"/>
      <c r="I47" s="40"/>
      <c r="K47" s="40"/>
      <c r="L47" s="40"/>
      <c r="M47" s="77"/>
      <c r="AH47" s="69"/>
      <c r="AI47" s="69"/>
      <c r="AJ47" s="69"/>
    </row>
    <row r="48" spans="1:36" x14ac:dyDescent="0.25">
      <c r="E48" s="43"/>
    </row>
  </sheetData>
  <conditionalFormatting sqref="A48:E48 H48:AJ48 A2:AH2 AJ2 A3:AJ33 A47:AJ47 A49:AJ1048576 A38:AJ45">
    <cfRule type="expression" dxfId="2309" priority="48">
      <formula>$AE2="s"</formula>
    </cfRule>
  </conditionalFormatting>
  <conditionalFormatting sqref="P2:P33 P47:P1048576 P38:P45">
    <cfRule type="cellIs" dxfId="2308" priority="44" operator="equal">
      <formula>"CC 2017"</formula>
    </cfRule>
    <cfRule type="cellIs" dxfId="2307" priority="45" operator="equal">
      <formula>"CC 2018"</formula>
    </cfRule>
  </conditionalFormatting>
  <conditionalFormatting sqref="O2:O33 O47:O1048576 O38:O45">
    <cfRule type="cellIs" dxfId="2306" priority="41" operator="equal">
      <formula>"CS6"</formula>
    </cfRule>
    <cfRule type="cellIs" dxfId="2305" priority="42" operator="equal">
      <formula>"CS6"</formula>
    </cfRule>
    <cfRule type="cellIs" dxfId="2304" priority="43" operator="equal">
      <formula>"&gt; CS6"</formula>
    </cfRule>
  </conditionalFormatting>
  <conditionalFormatting sqref="N2:Q33 N47:Q1048576 N38:Q45">
    <cfRule type="cellIs" dxfId="2303" priority="47" operator="equal">
      <formula>"YES"</formula>
    </cfRule>
    <cfRule type="cellIs" dxfId="2302" priority="1090" operator="equal">
      <formula>"NO"</formula>
    </cfRule>
    <cfRule type="cellIs" dxfId="2301" priority="1091" operator="equal">
      <formula>"YES"</formula>
    </cfRule>
  </conditionalFormatting>
  <conditionalFormatting sqref="AH2">
    <cfRule type="expression" dxfId="2300" priority="38">
      <formula>$AE2="s"</formula>
    </cfRule>
  </conditionalFormatting>
  <conditionalFormatting sqref="AI2">
    <cfRule type="expression" dxfId="2299" priority="37">
      <formula>$AE2="s"</formula>
    </cfRule>
  </conditionalFormatting>
  <conditionalFormatting sqref="AL46:AL1048576">
    <cfRule type="expression" dxfId="2298" priority="12931">
      <formula>$AE47="s"</formula>
    </cfRule>
  </conditionalFormatting>
  <conditionalFormatting sqref="S34:T37">
    <cfRule type="cellIs" dxfId="2297" priority="35" operator="equal">
      <formula>"No"</formula>
    </cfRule>
  </conditionalFormatting>
  <conditionalFormatting sqref="P34:P37">
    <cfRule type="cellIs" dxfId="2296" priority="33" operator="equal">
      <formula>"NO"</formula>
    </cfRule>
    <cfRule type="cellIs" dxfId="2295" priority="34" operator="equal">
      <formula>"YES"</formula>
    </cfRule>
  </conditionalFormatting>
  <conditionalFormatting sqref="Q34:Q35">
    <cfRule type="cellIs" dxfId="2294" priority="31" operator="equal">
      <formula>"NO"</formula>
    </cfRule>
    <cfRule type="cellIs" dxfId="2293" priority="32" operator="equal">
      <formula>"YES"</formula>
    </cfRule>
  </conditionalFormatting>
  <conditionalFormatting sqref="P34:P37">
    <cfRule type="cellIs" dxfId="2292" priority="30" operator="equal">
      <formula>"CC 2018"</formula>
    </cfRule>
  </conditionalFormatting>
  <conditionalFormatting sqref="P34:P37">
    <cfRule type="cellIs" dxfId="2291" priority="29" operator="equal">
      <formula>"CC 2017"</formula>
    </cfRule>
  </conditionalFormatting>
  <conditionalFormatting sqref="O34:O37">
    <cfRule type="cellIs" dxfId="2290" priority="27" operator="equal">
      <formula>"NO"</formula>
    </cfRule>
    <cfRule type="cellIs" dxfId="2289" priority="28" operator="equal">
      <formula>"YES"</formula>
    </cfRule>
  </conditionalFormatting>
  <conditionalFormatting sqref="O34:O37">
    <cfRule type="cellIs" dxfId="2288" priority="25" operator="equal">
      <formula>"&gt; CC"</formula>
    </cfRule>
    <cfRule type="cellIs" dxfId="2287" priority="26" operator="notEqual">
      <formula>"CC"</formula>
    </cfRule>
  </conditionalFormatting>
  <conditionalFormatting sqref="AC34:AC37">
    <cfRule type="cellIs" dxfId="2286" priority="22" operator="equal">
      <formula>"CS6 unsupported"</formula>
    </cfRule>
    <cfRule type="cellIs" dxfId="2285" priority="23" stopIfTrue="1" operator="equal">
      <formula>"""---"""</formula>
    </cfRule>
    <cfRule type="containsText" dxfId="2284" priority="24" operator="containsText" text="ERROR">
      <formula>NOT(ISERROR(SEARCH("ERROR",AC34)))</formula>
    </cfRule>
  </conditionalFormatting>
  <conditionalFormatting sqref="B34:B37">
    <cfRule type="cellIs" dxfId="2283" priority="21" operator="equal">
      <formula>"f"</formula>
    </cfRule>
  </conditionalFormatting>
  <conditionalFormatting sqref="L34:L37">
    <cfRule type="cellIs" dxfId="2282" priority="19" operator="notEqual">
      <formula>"NO"</formula>
    </cfRule>
    <cfRule type="cellIs" dxfId="2281" priority="20" operator="equal">
      <formula>"NO"</formula>
    </cfRule>
  </conditionalFormatting>
  <conditionalFormatting sqref="N34:N37">
    <cfRule type="cellIs" dxfId="2280" priority="17" operator="equal">
      <formula>"NO"</formula>
    </cfRule>
    <cfRule type="cellIs" dxfId="2279" priority="18" operator="equal">
      <formula>"YES"</formula>
    </cfRule>
  </conditionalFormatting>
  <conditionalFormatting sqref="N34:N37">
    <cfRule type="containsText" dxfId="2278" priority="16" operator="containsText" text="Effect">
      <formula>NOT(ISERROR(SEARCH("Effect",N34)))</formula>
    </cfRule>
  </conditionalFormatting>
  <conditionalFormatting sqref="Y34:Y37">
    <cfRule type="cellIs" dxfId="2277" priority="10" operator="equal">
      <formula>"pr"</formula>
    </cfRule>
    <cfRule type="cellIs" dxfId="2276" priority="11" operator="equal">
      <formula>"p"</formula>
    </cfRule>
    <cfRule type="cellIs" dxfId="2275" priority="12" operator="equal">
      <formula>"ex"</formula>
    </cfRule>
    <cfRule type="cellIs" dxfId="2274" priority="13" operator="equal">
      <formula>"s"</formula>
    </cfRule>
    <cfRule type="cellIs" dxfId="2273" priority="14" operator="equal">
      <formula>"ui"</formula>
    </cfRule>
    <cfRule type="cellIs" dxfId="2272" priority="15" operator="equal">
      <formula>"c"</formula>
    </cfRule>
  </conditionalFormatting>
  <conditionalFormatting sqref="Z34:Z37">
    <cfRule type="cellIs" dxfId="2271" priority="4" operator="equal">
      <formula>"pr"</formula>
    </cfRule>
    <cfRule type="cellIs" dxfId="2270" priority="5" operator="equal">
      <formula>"p"</formula>
    </cfRule>
    <cfRule type="cellIs" dxfId="2269" priority="6" operator="equal">
      <formula>"ex"</formula>
    </cfRule>
    <cfRule type="cellIs" dxfId="2268" priority="7" operator="equal">
      <formula>"s"</formula>
    </cfRule>
    <cfRule type="cellIs" dxfId="2267" priority="8" operator="equal">
      <formula>"ui"</formula>
    </cfRule>
    <cfRule type="cellIs" dxfId="2266" priority="9" operator="equal">
      <formula>"c"</formula>
    </cfRule>
  </conditionalFormatting>
  <conditionalFormatting sqref="AI34:AI37">
    <cfRule type="expression" dxfId="2265" priority="1">
      <formula>$AE34="s"</formula>
    </cfRule>
  </conditionalFormatting>
  <conditionalFormatting sqref="AG34:AH37 AJ34:AJ37">
    <cfRule type="expression" dxfId="2264" priority="3">
      <formula>$AE34="s"</formula>
    </cfRule>
  </conditionalFormatting>
  <conditionalFormatting sqref="AH34:AH37">
    <cfRule type="expression" dxfId="2263" priority="2">
      <formula>$AE34="s"</formula>
    </cfRule>
  </conditionalFormatting>
  <conditionalFormatting sqref="Q34:Q35">
    <cfRule type="containsText" dxfId="2262" priority="36" operator="containsText" text="Effect">
      <formula>NOT(ISERROR(SEARCH("Effect",#REF!)))</formula>
    </cfRule>
  </conditionalFormatting>
  <dataValidations count="1">
    <dataValidation type="list" allowBlank="1" showInputMessage="1" showErrorMessage="1" sqref="C34:C37" xr:uid="{00000000-0002-0000-0000-000000000000}">
      <formula1>"Started,Fresh"</formula1>
    </dataValidation>
  </dataValidations>
  <pageMargins left="0.7" right="0.7" top="0.75" bottom="0.75" header="0.3" footer="0.3"/>
  <pageSetup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3">
    <tabColor theme="9" tint="0.39997558519241921"/>
  </sheetPr>
  <dimension ref="A1:AJ66"/>
  <sheetViews>
    <sheetView topLeftCell="E1" zoomScale="80" zoomScaleNormal="80" workbookViewId="0">
      <selection activeCell="E2" sqref="A2:XFD5"/>
    </sheetView>
  </sheetViews>
  <sheetFormatPr defaultRowHeight="15" x14ac:dyDescent="0.25"/>
  <cols>
    <col min="1" max="1" width="7.28515625" hidden="1" customWidth="1"/>
    <col min="2" max="2" width="8.42578125" style="15" hidden="1" customWidth="1"/>
    <col min="3" max="3" width="17" hidden="1" customWidth="1"/>
    <col min="4" max="4" width="11.28515625" style="7" hidden="1" customWidth="1"/>
    <col min="5" max="5" width="19.85546875" style="1" customWidth="1"/>
    <col min="6" max="6" width="24" customWidth="1"/>
    <col min="7" max="7" width="12.42578125" customWidth="1"/>
    <col min="8" max="8" width="30.5703125" customWidth="1"/>
    <col min="9" max="9" width="19.42578125" hidden="1" customWidth="1"/>
    <col min="10" max="10" width="45.7109375" hidden="1" customWidth="1"/>
    <col min="11" max="11" width="24.42578125" hidden="1" customWidth="1"/>
    <col min="12" max="12" width="7.28515625" customWidth="1"/>
    <col min="13" max="13" width="4.42578125" customWidth="1"/>
    <col min="14" max="14" width="8.5703125" customWidth="1"/>
    <col min="15" max="15" width="9.85546875" customWidth="1"/>
    <col min="16" max="16" width="10.85546875" customWidth="1"/>
    <col min="17" max="17" width="12.140625" style="13" customWidth="1"/>
    <col min="18" max="18" width="17" style="11" customWidth="1"/>
    <col min="19" max="19" width="17.140625" hidden="1" customWidth="1"/>
    <col min="20" max="20" width="15.140625" hidden="1" customWidth="1"/>
    <col min="21" max="21" width="28.28515625" hidden="1" customWidth="1"/>
    <col min="22" max="22" width="94.85546875" style="1" hidden="1" customWidth="1"/>
    <col min="23" max="23" width="37.5703125" hidden="1" customWidth="1"/>
    <col min="24" max="24" width="21.28515625" hidden="1" customWidth="1"/>
    <col min="25" max="26" width="5.140625" style="56" hidden="1" customWidth="1"/>
    <col min="27" max="28" width="38.140625" hidden="1" customWidth="1"/>
    <col min="29" max="29" width="27.85546875" hidden="1" customWidth="1"/>
    <col min="30" max="30" width="22.5703125" hidden="1" customWidth="1"/>
    <col min="31" max="31" width="4.28515625" customWidth="1"/>
    <col min="32" max="32" width="9.5703125" bestFit="1" customWidth="1"/>
    <col min="33" max="33" width="15" customWidth="1"/>
    <col min="34" max="34" width="9.5703125" bestFit="1" customWidth="1"/>
    <col min="35" max="35" width="11.140625" customWidth="1"/>
    <col min="36" max="36" width="16.42578125" hidden="1" customWidth="1"/>
    <col min="37" max="38" width="9.140625" customWidth="1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C2" t="s">
        <v>215</v>
      </c>
      <c r="D2" s="7">
        <v>43603</v>
      </c>
      <c r="E2" s="1" t="s">
        <v>216</v>
      </c>
      <c r="F2" t="s">
        <v>217</v>
      </c>
      <c r="G2" t="s">
        <v>218</v>
      </c>
      <c r="H2" t="s">
        <v>219</v>
      </c>
      <c r="I2" s="50" t="str">
        <f t="shared" ref="I2:I21" si="0">HYPERLINK("https://aescripts.com/"&amp;$G2,$G2)</f>
        <v>auto-crop</v>
      </c>
      <c r="J2" t="s">
        <v>220</v>
      </c>
      <c r="K2" s="2" t="str">
        <f t="shared" ref="K2:K20" si="1">HYPERLINK("https://aescripts.com/downloadable/customer/products/?dir=asc&amp;limit=50&amp;order=product_name",J2)</f>
        <v>Trial</v>
      </c>
      <c r="L2" t="str">
        <f t="shared" ref="L2:L21" si="2">IF(OR(O2="CS3",O2="CS4",O2="CS5",O2="CS5.5"),O2,"NO")</f>
        <v>NO</v>
      </c>
      <c r="M2" s="72">
        <v>1</v>
      </c>
      <c r="N2" t="str">
        <f t="shared" ref="N2:N17" si="3">IF(OR(M2=1,O2="CS6",P2="CS6"),"YES",IF(OR(M2=0,M2=""),"NO"))</f>
        <v>YES</v>
      </c>
      <c r="O2" t="s">
        <v>221</v>
      </c>
      <c r="P2" t="s">
        <v>98</v>
      </c>
      <c r="Q2" s="13" t="s">
        <v>222</v>
      </c>
      <c r="R2" s="11">
        <v>43602</v>
      </c>
      <c r="T2" t="s">
        <v>223</v>
      </c>
      <c r="U2" s="2" t="str">
        <f t="shared" ref="U2:U20" si="4">IF($V2="",HYPERLINK("https://aescripts.com/"&amp;$G2,$G2&amp;" help"),HYPERLINK($V2,$G2&amp;" help"))</f>
        <v>auto-crop help</v>
      </c>
      <c r="V2" s="52" t="s">
        <v>224</v>
      </c>
      <c r="W2" s="2" t="str">
        <f>HYPERLINK(Values!$B$3&amp;E2&amp;"\"&amp;$H2,"TRIALS\"&amp;$E2&amp;"\"&amp;$H2&amp;"\")</f>
        <v>TRIALS\BatchFrame Software\autocrop-v3.0.1\</v>
      </c>
      <c r="X2" s="2" t="s">
        <v>44</v>
      </c>
      <c r="Y2" s="15" t="s">
        <v>154</v>
      </c>
      <c r="Z2" s="15" t="s">
        <v>154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CC 2018\Scripts</v>
      </c>
      <c r="AB2" s="2" t="str">
        <f>IF($Z2="s",HYPERLINK(Values!$C$41,Values!$A$40&amp;"\"&amp;Values!$A$17),IF($Z2="ui",HYPERLINK(Values!$C$42,Values!$A$40&amp;"\"&amp;Values!$A$18),IF($Z2="c",HYPERLINK(Values!$C$4,Values!$A$4),IF($Z2="p",HYPERLINK(Values!$C$44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f>
        <v>CC 2017\Scripts</v>
      </c>
      <c r="AC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CS6\Scripts</v>
      </c>
      <c r="AD2" s="48" t="s">
        <v>225</v>
      </c>
      <c r="AE2" t="s">
        <v>154</v>
      </c>
      <c r="AF2" s="6"/>
      <c r="AG2" s="57"/>
      <c r="AH2" s="81" t="str">
        <f t="shared" ref="AH2:AH23" si="5">IF($AE2="s",IF($AF2*0.75&gt;0,$AF2*0.75,IF($AG2*0.75&gt;0,$AG2*0.75,IF($AE2="n",$AF2*0,""))),"")</f>
        <v/>
      </c>
      <c r="AI2" s="81" t="str">
        <f>IFERROR(IF(AE2="s",AH2*Values!$C$1,AF2*Values!$C$1),"")</f>
        <v/>
      </c>
      <c r="AJ2" s="81"/>
    </row>
    <row r="3" spans="1:36" x14ac:dyDescent="0.25">
      <c r="C3" t="s">
        <v>215</v>
      </c>
      <c r="D3" s="7">
        <v>43603</v>
      </c>
      <c r="E3" s="1" t="s">
        <v>226</v>
      </c>
      <c r="F3" t="s">
        <v>227</v>
      </c>
      <c r="G3" t="s">
        <v>228</v>
      </c>
      <c r="H3" t="s">
        <v>229</v>
      </c>
      <c r="I3" s="50" t="str">
        <f t="shared" si="0"/>
        <v>lockdown</v>
      </c>
      <c r="J3" t="s">
        <v>220</v>
      </c>
      <c r="K3" s="2" t="str">
        <f t="shared" si="1"/>
        <v>Trial</v>
      </c>
      <c r="L3" t="str">
        <f t="shared" si="2"/>
        <v>NO</v>
      </c>
      <c r="M3" s="72"/>
      <c r="N3" t="str">
        <f t="shared" si="3"/>
        <v>NO</v>
      </c>
      <c r="O3" t="s">
        <v>230</v>
      </c>
      <c r="P3" t="s">
        <v>231</v>
      </c>
      <c r="Q3" s="13" t="s">
        <v>232</v>
      </c>
      <c r="R3" s="11">
        <v>43800</v>
      </c>
      <c r="U3" s="2" t="str">
        <f t="shared" si="4"/>
        <v>lockdown help</v>
      </c>
      <c r="V3" s="52"/>
      <c r="W3" s="2" t="str">
        <f>HYPERLINK(Values!$B$3&amp;E3&amp;"\"&amp;$H3,"TRIALS\"&amp;$E3&amp;"\"&amp;$H3&amp;"\")</f>
        <v>TRIALS\Chris Vranos\lockdown_1.2.0\</v>
      </c>
      <c r="X3" s="2" t="s">
        <v>44</v>
      </c>
      <c r="Y3" s="15" t="s">
        <v>72</v>
      </c>
      <c r="Z3" s="15" t="s">
        <v>72</v>
      </c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CC 2018\ScriptUI Panels</v>
      </c>
      <c r="AB3" s="2" t="str">
        <f>IF($Z3="s",HYPERLINK(Values!$C$41,Values!$A$40&amp;"\"&amp;Values!$A$17),IF($Z3="ui",HYPERLINK(Values!$C$42,Values!$A$40&amp;"\"&amp;Values!$A$18),IF($Z3="c",HYPERLINK(Values!$C$4,Values!$A$4),IF($Z3="p",HYPERLINK(Values!$C$44&amp;"\"&amp;$E3,Values!$A$40&amp;"\"&amp;Values!$A$20&amp;"\"&amp;$E3),IF($Z3="pr",HYPERLINK(Values!$C$43,Values!$A$40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</f>
        <v>CC 2017\ScriptUI Panels</v>
      </c>
      <c r="AC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 unsupported</v>
      </c>
      <c r="AD3" s="48" t="s">
        <v>225</v>
      </c>
      <c r="AE3" t="s">
        <v>154</v>
      </c>
      <c r="AF3" s="6">
        <v>249</v>
      </c>
      <c r="AG3" s="57"/>
      <c r="AH3" s="81">
        <f t="shared" si="5"/>
        <v>186.75</v>
      </c>
      <c r="AI3" s="81">
        <f>IFERROR(IF(AE3="s",AH3*Values!$C$1,AF3*Values!$C$1),"")</f>
        <v>255.84750000000003</v>
      </c>
      <c r="AJ3" s="81"/>
    </row>
    <row r="4" spans="1:36" x14ac:dyDescent="0.25">
      <c r="C4" t="s">
        <v>215</v>
      </c>
      <c r="D4" s="7">
        <v>43603</v>
      </c>
      <c r="E4" s="1" t="s">
        <v>226</v>
      </c>
      <c r="F4" t="s">
        <v>233</v>
      </c>
      <c r="G4" t="s">
        <v>234</v>
      </c>
      <c r="H4" t="s">
        <v>235</v>
      </c>
      <c r="I4" s="50" t="str">
        <f t="shared" si="0"/>
        <v>composite-brush</v>
      </c>
      <c r="J4" t="s">
        <v>220</v>
      </c>
      <c r="K4" s="2" t="str">
        <f t="shared" si="1"/>
        <v>Trial</v>
      </c>
      <c r="L4" t="str">
        <f t="shared" si="2"/>
        <v>NO</v>
      </c>
      <c r="M4" s="72"/>
      <c r="N4" t="str">
        <f t="shared" si="3"/>
        <v>NO</v>
      </c>
      <c r="O4" t="s">
        <v>98</v>
      </c>
      <c r="P4" t="s">
        <v>231</v>
      </c>
      <c r="Q4" s="1" t="s">
        <v>236</v>
      </c>
      <c r="R4" s="11">
        <v>43706</v>
      </c>
      <c r="U4" s="2" t="str">
        <f t="shared" si="4"/>
        <v>composite-brush help</v>
      </c>
      <c r="V4" s="52"/>
      <c r="W4" s="2" t="str">
        <f>HYPERLINK(Values!$B$3&amp;E4&amp;"\"&amp;$H4,"TRIALS\"&amp;$E4&amp;"\"&amp;$H4&amp;"\")</f>
        <v>TRIALS\Chris Vranos\compositebrush_28_08_2019_release_v1_4_2_0\</v>
      </c>
      <c r="X4" s="2" t="s">
        <v>44</v>
      </c>
      <c r="Y4" s="15" t="s">
        <v>154</v>
      </c>
      <c r="Z4" s="15" t="s">
        <v>154</v>
      </c>
      <c r="AA4" s="2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CC 2018\Scripts</v>
      </c>
      <c r="AB4" s="2" t="str">
        <f>IF($Z4="s",HYPERLINK(Values!$C$41,Values!$A$40&amp;"\"&amp;Values!$A$17),IF($Z4="ui",HYPERLINK(Values!$C$42,Values!$A$40&amp;"\"&amp;Values!$A$18),IF($Z4="c",HYPERLINK(Values!$C$4,Values!$A$4),IF($Z4="p",HYPERLINK(Values!$C$44&amp;"\"&amp;$E4,Values!$A$40&amp;"\"&amp;Values!$A$20&amp;"\"&amp;$E4),IF($Z4="pr",HYPERLINK(Values!$C$43,Values!$A$40&amp;"\"&amp;Values!$A$19),IF($Z4="ex",HYPERLINK(Values!$B$54,Values!$A$53&amp;" folder "&amp;$G4),IF($Z4="","What type of script is it?",IF($Z4="mc",HYPERLINK(Values!$B$57&amp;"\"&amp;$E4,Values!$A$55&amp;" "&amp;$E4&amp;"\"&amp;$G4),HYPERLINK(Values!$B$3&amp;F4&amp;"\"&amp;$H4,"OWNED\"&amp;$E4&amp;"\"&amp;$H4&amp;"\")))))))))</f>
        <v>CC 2017\Scripts</v>
      </c>
      <c r="AC4" s="2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CS6 unsupported</v>
      </c>
      <c r="AD4" s="48" t="s">
        <v>225</v>
      </c>
      <c r="AE4" t="s">
        <v>154</v>
      </c>
      <c r="AF4" s="6">
        <v>99</v>
      </c>
      <c r="AG4" s="57"/>
      <c r="AH4" s="81">
        <f t="shared" si="5"/>
        <v>74.25</v>
      </c>
      <c r="AI4" s="81">
        <f>IFERROR(IF(AE4="s",AH4*Values!$C$1,AF4*Values!$C$1),"")</f>
        <v>101.72250000000001</v>
      </c>
      <c r="AJ4" s="81"/>
    </row>
    <row r="5" spans="1:36" x14ac:dyDescent="0.25">
      <c r="C5" t="s">
        <v>215</v>
      </c>
      <c r="D5" s="7">
        <v>43603</v>
      </c>
      <c r="E5" s="1" t="s">
        <v>237</v>
      </c>
      <c r="F5" t="s">
        <v>238</v>
      </c>
      <c r="G5" t="s">
        <v>239</v>
      </c>
      <c r="H5" t="s">
        <v>240</v>
      </c>
      <c r="I5" s="50" t="str">
        <f t="shared" si="0"/>
        <v>discotext</v>
      </c>
      <c r="J5" t="s">
        <v>220</v>
      </c>
      <c r="K5" s="2" t="str">
        <f t="shared" si="1"/>
        <v>Trial</v>
      </c>
      <c r="L5" t="str">
        <f t="shared" si="2"/>
        <v>NO</v>
      </c>
      <c r="M5" s="72">
        <v>1</v>
      </c>
      <c r="N5" t="str">
        <f t="shared" si="3"/>
        <v>YES</v>
      </c>
      <c r="O5" t="s">
        <v>13</v>
      </c>
      <c r="P5" t="s">
        <v>231</v>
      </c>
      <c r="Q5" s="13" t="s">
        <v>241</v>
      </c>
      <c r="R5" s="11">
        <v>43801</v>
      </c>
      <c r="U5" s="2" t="str">
        <f t="shared" si="4"/>
        <v>discotext help</v>
      </c>
      <c r="V5" s="52"/>
      <c r="W5" s="2" t="str">
        <f>HYPERLINK(Values!$B$3&amp;E5&amp;"\"&amp;$H5,"TRIALS\"&amp;$E5&amp;"\"&amp;$H5&amp;"\")</f>
        <v>TRIALS\Plugin Everything\discotext_v1.0\</v>
      </c>
      <c r="X5" s="2" t="s">
        <v>44</v>
      </c>
      <c r="Y5" s="15" t="s">
        <v>72</v>
      </c>
      <c r="Z5" s="15" t="s">
        <v>72</v>
      </c>
      <c r="AA5" s="2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CC 2018\ScriptUI Panels</v>
      </c>
      <c r="AB5" s="2" t="str">
        <f>IF($Z5="s",HYPERLINK(Values!$C$41,Values!$A$40&amp;"\"&amp;Values!$A$17),IF($Z5="ui",HYPERLINK(Values!$C$42,Values!$A$40&amp;"\"&amp;Values!$A$18),IF($Z5="c",HYPERLINK(Values!$C$4,Values!$A$4),IF($Z5="p",HYPERLINK(Values!$C$44&amp;"\"&amp;$E5,Values!$A$40&amp;"\"&amp;Values!$A$20&amp;"\"&amp;$E5),IF($Z5="pr",HYPERLINK(Values!$C$43,Values!$A$40&amp;"\"&amp;Values!$A$19),IF($Z5="ex",HYPERLINK(Values!$B$54,Values!$A$53&amp;" folder "&amp;$G5),IF($Z5="","What type of script is it?",IF($Z5="mc",HYPERLINK(Values!$B$57&amp;"\"&amp;$E5,Values!$A$55&amp;" "&amp;$E5&amp;"\"&amp;$G5),HYPERLINK(Values!$B$3&amp;F5&amp;"\"&amp;$H5,"OWNED\"&amp;$E5&amp;"\"&amp;$H5&amp;"\")))))))))</f>
        <v>CC 2017\ScriptUI Panels</v>
      </c>
      <c r="AC5" s="2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CS6\ScriptUI Panels</v>
      </c>
      <c r="AD5" s="48" t="s">
        <v>225</v>
      </c>
      <c r="AE5" t="s">
        <v>154</v>
      </c>
      <c r="AF5" s="6">
        <v>39.950000000000003</v>
      </c>
      <c r="AG5" s="57"/>
      <c r="AH5" s="81">
        <f t="shared" si="5"/>
        <v>29.962500000000002</v>
      </c>
      <c r="AI5" s="81">
        <f>IFERROR(IF(AE5="s",AH5*Values!$C$1,AF5*Values!$C$1),"")</f>
        <v>41.048625000000008</v>
      </c>
      <c r="AJ5" s="81"/>
    </row>
    <row r="6" spans="1:36" x14ac:dyDescent="0.25">
      <c r="C6" t="s">
        <v>215</v>
      </c>
      <c r="D6" s="7">
        <v>43603</v>
      </c>
      <c r="I6" s="50">
        <f t="shared" si="0"/>
        <v>0</v>
      </c>
      <c r="J6" t="s">
        <v>220</v>
      </c>
      <c r="K6" s="2" t="str">
        <f t="shared" si="1"/>
        <v>Trial</v>
      </c>
      <c r="L6" t="str">
        <f t="shared" si="2"/>
        <v>NO</v>
      </c>
      <c r="M6" s="72">
        <v>1</v>
      </c>
      <c r="N6" t="str">
        <f t="shared" si="3"/>
        <v>YES</v>
      </c>
      <c r="O6" t="s">
        <v>221</v>
      </c>
      <c r="P6" t="s">
        <v>98</v>
      </c>
      <c r="U6" s="2" t="str">
        <f t="shared" si="4"/>
        <v xml:space="preserve"> help</v>
      </c>
      <c r="V6" s="52"/>
      <c r="W6" s="2" t="str">
        <f>HYPERLINK(Values!$B$3&amp;E6&amp;"\"&amp;$H6,"TRIALS\"&amp;$E6&amp;"\"&amp;$H6&amp;"\")</f>
        <v>TRIALS\\\</v>
      </c>
      <c r="X6" s="2" t="s">
        <v>44</v>
      </c>
      <c r="Y6" s="15" t="s">
        <v>154</v>
      </c>
      <c r="Z6" s="15" t="s">
        <v>154</v>
      </c>
      <c r="AA6" s="2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CC 2018\Scripts</v>
      </c>
      <c r="AB6" s="2" t="str">
        <f>IF($Z6="s",HYPERLINK(Values!$C$41,Values!$A$40&amp;"\"&amp;Values!$A$17),IF($Z6="ui",HYPERLINK(Values!$C$42,Values!$A$40&amp;"\"&amp;Values!$A$18),IF($Z6="c",HYPERLINK(Values!$C$4,Values!$A$4),IF($Z6="p",HYPERLINK(Values!$C$44&amp;"\"&amp;$E6,Values!$A$40&amp;"\"&amp;Values!$A$20&amp;"\"&amp;$E6),IF($Z6="pr",HYPERLINK(Values!$C$43,Values!$A$40&amp;"\"&amp;Values!$A$19),IF($Z6="ex",HYPERLINK(Values!$B$54,Values!$A$53&amp;" folder "&amp;$G6),IF($Z6="","What type of script is it?",IF($Z6="mc",HYPERLINK(Values!$B$57&amp;"\"&amp;$E6,Values!$A$55&amp;" "&amp;$E6&amp;"\"&amp;$G6),HYPERLINK(Values!$B$3&amp;F6&amp;"\"&amp;$H6,"OWNED\"&amp;$E6&amp;"\"&amp;$H6&amp;"\")))))))))</f>
        <v>CC 2017\Scripts</v>
      </c>
      <c r="AC6" s="2" t="str">
        <f>IF($M6=0,"CS6 unsupported"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</f>
        <v>CS6\Scripts</v>
      </c>
      <c r="AD6" s="48" t="s">
        <v>225</v>
      </c>
      <c r="AE6" t="s">
        <v>154</v>
      </c>
      <c r="AF6" s="6"/>
      <c r="AG6" s="57"/>
      <c r="AH6" s="81" t="str">
        <f t="shared" si="5"/>
        <v/>
      </c>
      <c r="AI6" s="81" t="str">
        <f>IFERROR(IF(AE6="s",AH6*Values!$C$1,AF6*Values!$C$1),"")</f>
        <v/>
      </c>
      <c r="AJ6" s="81"/>
    </row>
    <row r="7" spans="1:36" x14ac:dyDescent="0.25">
      <c r="C7" t="s">
        <v>215</v>
      </c>
      <c r="D7" s="7">
        <v>43603</v>
      </c>
      <c r="I7" s="50">
        <f t="shared" si="0"/>
        <v>0</v>
      </c>
      <c r="J7" t="s">
        <v>220</v>
      </c>
      <c r="K7" s="2" t="str">
        <f t="shared" si="1"/>
        <v>Trial</v>
      </c>
      <c r="L7" t="str">
        <f t="shared" si="2"/>
        <v>NO</v>
      </c>
      <c r="M7" s="72">
        <v>1</v>
      </c>
      <c r="N7" t="str">
        <f t="shared" si="3"/>
        <v>YES</v>
      </c>
      <c r="O7" t="s">
        <v>221</v>
      </c>
      <c r="P7" t="s">
        <v>98</v>
      </c>
      <c r="S7" s="1"/>
      <c r="U7" s="2" t="str">
        <f t="shared" si="4"/>
        <v xml:space="preserve"> help</v>
      </c>
      <c r="V7" s="52"/>
      <c r="W7" s="2" t="str">
        <f>HYPERLINK(Values!$B$3&amp;E7&amp;"\"&amp;$H7,"TRIALS\"&amp;$E7&amp;"\"&amp;$H7&amp;"\")</f>
        <v>TRIALS\\\</v>
      </c>
      <c r="X7" s="2" t="s">
        <v>44</v>
      </c>
      <c r="Y7" s="15" t="s">
        <v>72</v>
      </c>
      <c r="Z7" s="15" t="s">
        <v>72</v>
      </c>
      <c r="AA7" s="2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CC 2018\ScriptUI Panels</v>
      </c>
      <c r="AB7" s="2" t="str">
        <f>IF($Z7="s",HYPERLINK(Values!$C$41,Values!$A$40&amp;"\"&amp;Values!$A$17),IF($Z7="ui",HYPERLINK(Values!$C$42,Values!$A$40&amp;"\"&amp;Values!$A$18),IF($Z7="c",HYPERLINK(Values!$C$4,Values!$A$4),IF($Z7="p",HYPERLINK(Values!$C$44&amp;"\"&amp;$E7,Values!$A$40&amp;"\"&amp;Values!$A$20&amp;"\"&amp;$E7),IF($Z7="pr",HYPERLINK(Values!$C$43,Values!$A$40&amp;"\"&amp;Values!$A$19),IF($Z7="ex",HYPERLINK(Values!$B$54,Values!$A$53&amp;" folder "&amp;$G7),IF($Z7="","What type of script is it?",IF($Z7="mc",HYPERLINK(Values!$B$57&amp;"\"&amp;$E7,Values!$A$55&amp;" "&amp;$E7&amp;"\"&amp;$G7),HYPERLINK(Values!$B$3&amp;F7&amp;"\"&amp;$H7,"OWNED\"&amp;$E7&amp;"\"&amp;$H7&amp;"\")))))))))</f>
        <v>CC 2017\ScriptUI Panels</v>
      </c>
      <c r="AC7" s="2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</f>
        <v>CS6\ScriptUI Panels</v>
      </c>
      <c r="AD7" s="48" t="s">
        <v>225</v>
      </c>
      <c r="AE7" t="s">
        <v>154</v>
      </c>
      <c r="AF7" s="6"/>
      <c r="AG7" s="57"/>
      <c r="AH7" s="81" t="str">
        <f t="shared" si="5"/>
        <v/>
      </c>
      <c r="AI7" s="81" t="str">
        <f>IFERROR(IF(AE7="s",AH7*Values!$C$1,AF7*Values!$C$1),"")</f>
        <v/>
      </c>
      <c r="AJ7" s="81"/>
    </row>
    <row r="8" spans="1:36" x14ac:dyDescent="0.25">
      <c r="C8" t="s">
        <v>215</v>
      </c>
      <c r="D8" s="7">
        <v>43603</v>
      </c>
      <c r="E8"/>
      <c r="I8" s="50">
        <f t="shared" si="0"/>
        <v>0</v>
      </c>
      <c r="J8" t="s">
        <v>220</v>
      </c>
      <c r="K8" s="2" t="str">
        <f t="shared" si="1"/>
        <v>Trial</v>
      </c>
      <c r="L8" t="str">
        <f t="shared" si="2"/>
        <v>NO</v>
      </c>
      <c r="M8" s="72">
        <v>1</v>
      </c>
      <c r="N8" t="str">
        <f t="shared" si="3"/>
        <v>YES</v>
      </c>
      <c r="O8" t="s">
        <v>221</v>
      </c>
      <c r="P8" t="s">
        <v>98</v>
      </c>
      <c r="Q8" s="1"/>
      <c r="S8" s="1"/>
      <c r="T8" s="1"/>
      <c r="U8" s="2" t="str">
        <f t="shared" si="4"/>
        <v xml:space="preserve"> help</v>
      </c>
      <c r="V8" s="52"/>
      <c r="W8" s="2" t="str">
        <f>HYPERLINK(Values!$B$3&amp;E8&amp;"\"&amp;$H8,"TRIALS\"&amp;$E8&amp;"\"&amp;$H8&amp;"\")</f>
        <v>TRIALS\\\</v>
      </c>
      <c r="X8" s="2" t="s">
        <v>44</v>
      </c>
      <c r="Y8" s="15" t="s">
        <v>154</v>
      </c>
      <c r="Z8" s="15" t="s">
        <v>154</v>
      </c>
      <c r="AA8" s="2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CC 2018\Scripts</v>
      </c>
      <c r="AB8" s="2" t="str">
        <f>IF($Z8="s",HYPERLINK(Values!$C$41,Values!$A$40&amp;"\"&amp;Values!$A$17),IF($Z8="ui",HYPERLINK(Values!$C$42,Values!$A$40&amp;"\"&amp;Values!$A$18),IF($Z8="c",HYPERLINK(Values!$C$4,Values!$A$4),IF($Z8="p",HYPERLINK(Values!$C$44&amp;"\"&amp;$E8,Values!$A$40&amp;"\"&amp;Values!$A$20&amp;"\"&amp;$E8),IF($Z8="pr",HYPERLINK(Values!$C$43,Values!$A$40&amp;"\"&amp;Values!$A$19),IF($Z8="ex",HYPERLINK(Values!$B$54,Values!$A$53&amp;" folder "&amp;$G8),IF($Z8="","What type of script is it?",IF($Z8="mc",HYPERLINK(Values!$B$57&amp;"\"&amp;$E8,Values!$A$55&amp;" "&amp;$E8&amp;"\"&amp;$G8),HYPERLINK(Values!$B$3&amp;F8&amp;"\"&amp;$H8,"OWNED\"&amp;$E8&amp;"\"&amp;$H8&amp;"\")))))))))</f>
        <v>CC 2017\Scripts</v>
      </c>
      <c r="AC8" s="2" t="str">
        <f>IF($M8=0,"CS6 unsupported"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it?",HYPERLINK(Values!$B$3&amp;E8&amp;"\"&amp;$H8,"OWNED\"&amp;$E8&amp;"\"&amp;$H8&amp;"\")))))))))</f>
        <v>CS6\Scripts</v>
      </c>
      <c r="AD8" s="48" t="s">
        <v>225</v>
      </c>
      <c r="AE8" t="s">
        <v>154</v>
      </c>
      <c r="AF8" s="6"/>
      <c r="AG8" s="57"/>
      <c r="AH8" s="81" t="str">
        <f t="shared" si="5"/>
        <v/>
      </c>
      <c r="AI8" s="81" t="str">
        <f>IFERROR(IF(AE8="s",AH8*Values!$C$1,AF8*Values!$C$1),"")</f>
        <v/>
      </c>
      <c r="AJ8" s="81"/>
    </row>
    <row r="9" spans="1:36" x14ac:dyDescent="0.25">
      <c r="C9" t="s">
        <v>215</v>
      </c>
      <c r="D9" s="7">
        <v>43603</v>
      </c>
      <c r="I9" s="50">
        <f t="shared" si="0"/>
        <v>0</v>
      </c>
      <c r="J9" t="s">
        <v>220</v>
      </c>
      <c r="K9" s="2" t="str">
        <f t="shared" si="1"/>
        <v>Trial</v>
      </c>
      <c r="L9" t="str">
        <f t="shared" si="2"/>
        <v>NO</v>
      </c>
      <c r="M9" s="72">
        <v>1</v>
      </c>
      <c r="N9" t="str">
        <f t="shared" si="3"/>
        <v>YES</v>
      </c>
      <c r="O9" t="s">
        <v>221</v>
      </c>
      <c r="P9" t="s">
        <v>98</v>
      </c>
      <c r="S9" s="1"/>
      <c r="T9" s="1"/>
      <c r="U9" s="2" t="str">
        <f t="shared" si="4"/>
        <v xml:space="preserve"> help</v>
      </c>
      <c r="V9" s="52"/>
      <c r="W9" s="2" t="str">
        <f>HYPERLINK(Values!$B$3&amp;E9&amp;"\"&amp;$H9,"TRIALS\"&amp;$E9&amp;"\"&amp;$H9&amp;"\")</f>
        <v>TRIALS\\\</v>
      </c>
      <c r="X9" s="2" t="s">
        <v>44</v>
      </c>
      <c r="Y9" s="15" t="s">
        <v>72</v>
      </c>
      <c r="Z9" s="15" t="s">
        <v>72</v>
      </c>
      <c r="AA9" s="2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CC 2018\ScriptUI Panels</v>
      </c>
      <c r="AB9" s="2" t="str">
        <f>IF($Z9="s",HYPERLINK(Values!$C$41,Values!$A$40&amp;"\"&amp;Values!$A$17),IF($Z9="ui",HYPERLINK(Values!$C$42,Values!$A$40&amp;"\"&amp;Values!$A$18),IF($Z9="c",HYPERLINK(Values!$C$4,Values!$A$4),IF($Z9="p",HYPERLINK(Values!$C$44&amp;"\"&amp;$E9,Values!$A$40&amp;"\"&amp;Values!$A$20&amp;"\"&amp;$E9),IF($Z9="pr",HYPERLINK(Values!$C$43,Values!$A$40&amp;"\"&amp;Values!$A$19),IF($Z9="ex",HYPERLINK(Values!$B$54,Values!$A$53&amp;" folder "&amp;$G9),IF($Z9="","What type of script is it?",IF($Z9="mc",HYPERLINK(Values!$B$57&amp;"\"&amp;$E9,Values!$A$55&amp;" "&amp;$E9&amp;"\"&amp;$G9),HYPERLINK(Values!$B$3&amp;F9&amp;"\"&amp;$H9,"OWNED\"&amp;$E9&amp;"\"&amp;$H9&amp;"\")))))))))</f>
        <v>CC 2017\ScriptUI Panels</v>
      </c>
      <c r="AC9" s="2" t="str">
        <f>IF($M9=0,"CS6 unsupported"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it?",HYPERLINK(Values!$B$3&amp;E9&amp;"\"&amp;$H9,"OWNED\"&amp;$E9&amp;"\"&amp;$H9&amp;"\")))))))))</f>
        <v>CS6\ScriptUI Panels</v>
      </c>
      <c r="AD9" s="48" t="s">
        <v>225</v>
      </c>
      <c r="AE9" t="s">
        <v>154</v>
      </c>
      <c r="AF9" s="6"/>
      <c r="AG9" s="57"/>
      <c r="AH9" s="81" t="str">
        <f t="shared" si="5"/>
        <v/>
      </c>
      <c r="AI9" s="81" t="str">
        <f>IFERROR(IF(AE9="s",AH9*Values!$C$1,AF9*Values!$C$1),"")</f>
        <v/>
      </c>
      <c r="AJ9" s="81"/>
    </row>
    <row r="10" spans="1:36" x14ac:dyDescent="0.25">
      <c r="C10" t="s">
        <v>215</v>
      </c>
      <c r="D10" s="7">
        <v>43603</v>
      </c>
      <c r="I10" s="50">
        <f t="shared" si="0"/>
        <v>0</v>
      </c>
      <c r="J10" t="s">
        <v>220</v>
      </c>
      <c r="K10" s="2" t="str">
        <f t="shared" si="1"/>
        <v>Trial</v>
      </c>
      <c r="L10" t="str">
        <f t="shared" si="2"/>
        <v>NO</v>
      </c>
      <c r="M10" s="72">
        <v>1</v>
      </c>
      <c r="N10" t="str">
        <f t="shared" si="3"/>
        <v>YES</v>
      </c>
      <c r="O10" t="s">
        <v>221</v>
      </c>
      <c r="P10" t="s">
        <v>98</v>
      </c>
      <c r="S10" s="1"/>
      <c r="T10" s="1"/>
      <c r="U10" s="2" t="str">
        <f t="shared" si="4"/>
        <v xml:space="preserve"> help</v>
      </c>
      <c r="V10" s="52"/>
      <c r="W10" s="2" t="str">
        <f>HYPERLINK(Values!$B$3&amp;E10&amp;"\"&amp;$H10,"TRIALS\"&amp;$E10&amp;"\"&amp;$H10&amp;"\")</f>
        <v>TRIALS\\\</v>
      </c>
      <c r="X10" s="2" t="s">
        <v>44</v>
      </c>
      <c r="Y10" s="15" t="s">
        <v>154</v>
      </c>
      <c r="Z10" s="15" t="s">
        <v>154</v>
      </c>
      <c r="AA10" s="2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CC 2018\Scripts</v>
      </c>
      <c r="AB10" s="2" t="str">
        <f>IF($Z10="s",HYPERLINK(Values!$C$41,Values!$A$40&amp;"\"&amp;Values!$A$17),IF($Z10="ui",HYPERLINK(Values!$C$42,Values!$A$40&amp;"\"&amp;Values!$A$18),IF($Z10="c",HYPERLINK(Values!$C$4,Values!$A$4),IF($Z10="p",HYPERLINK(Values!$C$44&amp;"\"&amp;$E10,Values!$A$40&amp;"\"&amp;Values!$A$20&amp;"\"&amp;$E10),IF($Z10="pr",HYPERLINK(Values!$C$43,Values!$A$40&amp;"\"&amp;Values!$A$19),IF($Z10="ex",HYPERLINK(Values!$B$54,Values!$A$53&amp;" folder "&amp;$G10),IF($Z10="","What type of script is it?",IF($Z10="mc",HYPERLINK(Values!$B$57&amp;"\"&amp;$E10,Values!$A$55&amp;" "&amp;$E10&amp;"\"&amp;$G10),HYPERLINK(Values!$B$3&amp;F10&amp;"\"&amp;$H10,"OWNED\"&amp;$E10&amp;"\"&amp;$H10&amp;"\")))))))))</f>
        <v>CC 2017\Scripts</v>
      </c>
      <c r="AC10" s="2" t="str">
        <f>IF($M10=0,"CS6 unsupported",IF(AND($M10=1,$Z10="s"),HYPERLINK(Values!$C$17,Values!$A$15&amp;"\"&amp;Values!$A$17),IF(AND($M10=1,$Z10="ui"),HYPERLINK(Values!$C$18,Values!$A$15&amp;"\"&amp;Values!$A$18),IF(AND($M10=1,$Z10="c"),HYPERLINK(Values!$C$4,Values!$A$4),IF(AND($M10=1,$Z10="p"),HYPERLINK(Values!$C$20&amp;"\"&amp;$E10,Values!$A$15&amp;"\"&amp;Values!$A$20&amp;"\"&amp;$E10),IF(AND($M10=1,$Z10="pr"),HYPERLINK(Values!$C$19,Values!$A$15&amp;"\"&amp;Values!$A$19),IF(AND($M10=1,$Z10="mc"),HYPERLINK(Values!$B$56,Values!$A$55&amp;" "&amp;$G10),IF(AND($M10=1,$Z10=""),"What type of script is it?",HYPERLINK(Values!$B$3&amp;E10&amp;"\"&amp;$H10,"OWNED\"&amp;$E10&amp;"\"&amp;$H10&amp;"\")))))))))</f>
        <v>CS6\Scripts</v>
      </c>
      <c r="AD10" s="48" t="s">
        <v>225</v>
      </c>
      <c r="AE10" t="s">
        <v>154</v>
      </c>
      <c r="AF10" s="6"/>
      <c r="AG10" s="57"/>
      <c r="AH10" s="81" t="str">
        <f t="shared" si="5"/>
        <v/>
      </c>
      <c r="AI10" s="81" t="str">
        <f>IFERROR(IF(AE10="s",AH10*Values!$C$1,AF10*Values!$C$1),"")</f>
        <v/>
      </c>
      <c r="AJ10" s="81"/>
    </row>
    <row r="11" spans="1:36" x14ac:dyDescent="0.25">
      <c r="C11" t="s">
        <v>215</v>
      </c>
      <c r="D11" s="7">
        <v>43603</v>
      </c>
      <c r="I11" s="50">
        <f t="shared" si="0"/>
        <v>0</v>
      </c>
      <c r="J11" t="s">
        <v>220</v>
      </c>
      <c r="K11" s="2" t="str">
        <f t="shared" si="1"/>
        <v>Trial</v>
      </c>
      <c r="L11" t="str">
        <f t="shared" si="2"/>
        <v>NO</v>
      </c>
      <c r="M11" s="72">
        <v>1</v>
      </c>
      <c r="N11" t="str">
        <f t="shared" si="3"/>
        <v>YES</v>
      </c>
      <c r="O11" t="s">
        <v>221</v>
      </c>
      <c r="P11" t="s">
        <v>98</v>
      </c>
      <c r="U11" s="2" t="str">
        <f t="shared" si="4"/>
        <v xml:space="preserve"> help</v>
      </c>
      <c r="V11" s="52"/>
      <c r="W11" s="2" t="str">
        <f>HYPERLINK(Values!$B$3&amp;E11&amp;"\"&amp;$H11,"TRIALS\"&amp;$E11&amp;"\"&amp;$H11&amp;"\")</f>
        <v>TRIALS\\\</v>
      </c>
      <c r="X11" s="2" t="s">
        <v>44</v>
      </c>
      <c r="Y11" s="15" t="s">
        <v>72</v>
      </c>
      <c r="Z11" s="15" t="s">
        <v>72</v>
      </c>
      <c r="AA11" s="2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CC 2018\ScriptUI Panels</v>
      </c>
      <c r="AB11" s="2" t="str">
        <f>IF($Z11="s",HYPERLINK(Values!$C$41,Values!$A$40&amp;"\"&amp;Values!$A$17),IF($Z11="ui",HYPERLINK(Values!$C$42,Values!$A$40&amp;"\"&amp;Values!$A$18),IF($Z11="c",HYPERLINK(Values!$C$4,Values!$A$4),IF($Z11="p",HYPERLINK(Values!$C$44&amp;"\"&amp;$E11,Values!$A$40&amp;"\"&amp;Values!$A$20&amp;"\"&amp;$E11),IF($Z11="pr",HYPERLINK(Values!$C$43,Values!$A$40&amp;"\"&amp;Values!$A$19),IF($Z11="ex",HYPERLINK(Values!$B$54,Values!$A$53&amp;" folder "&amp;$G11),IF($Z11="","What type of script is it?",IF($Z11="mc",HYPERLINK(Values!$B$57&amp;"\"&amp;$E11,Values!$A$55&amp;" "&amp;$E11&amp;"\"&amp;$G11),HYPERLINK(Values!$B$3&amp;F11&amp;"\"&amp;$H11,"OWNED\"&amp;$E11&amp;"\"&amp;$H11&amp;"\")))))))))</f>
        <v>CC 2017\ScriptUI Panels</v>
      </c>
      <c r="AC11" s="2" t="str">
        <f>IF($M11=0,"CS6 unsupported",IF(AND($M11=1,$Z11="s"),HYPERLINK(Values!$C$17,Values!$A$15&amp;"\"&amp;Values!$A$17),IF(AND($M11=1,$Z11="ui"),HYPERLINK(Values!$C$18,Values!$A$15&amp;"\"&amp;Values!$A$18),IF(AND($M11=1,$Z11="c"),HYPERLINK(Values!$C$4,Values!$A$4),IF(AND($M11=1,$Z11="p"),HYPERLINK(Values!$C$20&amp;"\"&amp;$E11,Values!$A$15&amp;"\"&amp;Values!$A$20&amp;"\"&amp;$E11),IF(AND($M11=1,$Z11="pr"),HYPERLINK(Values!$C$19,Values!$A$15&amp;"\"&amp;Values!$A$19),IF(AND($M11=1,$Z11="mc"),HYPERLINK(Values!$B$56,Values!$A$55&amp;" "&amp;$G11),IF(AND($M11=1,$Z11=""),"What type of script is it?",HYPERLINK(Values!$B$3&amp;E11&amp;"\"&amp;$H11,"OWNED\"&amp;$E11&amp;"\"&amp;$H11&amp;"\")))))))))</f>
        <v>CS6\ScriptUI Panels</v>
      </c>
      <c r="AD11" s="48" t="s">
        <v>225</v>
      </c>
      <c r="AE11" t="s">
        <v>154</v>
      </c>
      <c r="AF11" s="6"/>
      <c r="AG11" s="57"/>
      <c r="AH11" s="81" t="str">
        <f t="shared" si="5"/>
        <v/>
      </c>
      <c r="AI11" s="81" t="str">
        <f>IFERROR(IF(AE11="s",AH11*Values!$C$1,AF11*Values!$C$1),"")</f>
        <v/>
      </c>
      <c r="AJ11" s="81"/>
    </row>
    <row r="12" spans="1:36" x14ac:dyDescent="0.25">
      <c r="C12" t="s">
        <v>215</v>
      </c>
      <c r="D12" s="7">
        <v>43603</v>
      </c>
      <c r="I12" s="50">
        <f t="shared" si="0"/>
        <v>0</v>
      </c>
      <c r="J12" t="s">
        <v>220</v>
      </c>
      <c r="K12" s="2" t="str">
        <f t="shared" si="1"/>
        <v>Trial</v>
      </c>
      <c r="L12" t="str">
        <f t="shared" si="2"/>
        <v>NO</v>
      </c>
      <c r="M12" s="72">
        <v>1</v>
      </c>
      <c r="N12" t="str">
        <f t="shared" si="3"/>
        <v>YES</v>
      </c>
      <c r="O12" t="s">
        <v>221</v>
      </c>
      <c r="P12" t="s">
        <v>98</v>
      </c>
      <c r="S12" s="1"/>
      <c r="U12" s="2" t="str">
        <f t="shared" si="4"/>
        <v xml:space="preserve"> help</v>
      </c>
      <c r="V12" s="52"/>
      <c r="W12" s="2" t="str">
        <f>HYPERLINK(Values!$B$3&amp;E12&amp;"\"&amp;$H12,"TRIALS\"&amp;$E12&amp;"\"&amp;$H12&amp;"\")</f>
        <v>TRIALS\\\</v>
      </c>
      <c r="X12" s="2" t="s">
        <v>44</v>
      </c>
      <c r="Y12" s="15" t="s">
        <v>154</v>
      </c>
      <c r="Z12" s="15" t="s">
        <v>154</v>
      </c>
      <c r="AA12" s="2" t="str">
        <f>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</f>
        <v>CC 2018\Scripts</v>
      </c>
      <c r="AB12" s="2" t="str">
        <f>IF($Z12="s",HYPERLINK(Values!$C$41,Values!$A$40&amp;"\"&amp;Values!$A$17),IF($Z12="ui",HYPERLINK(Values!$C$42,Values!$A$40&amp;"\"&amp;Values!$A$18),IF($Z12="c",HYPERLINK(Values!$C$4,Values!$A$4),IF($Z12="p",HYPERLINK(Values!$C$44&amp;"\"&amp;$E12,Values!$A$40&amp;"\"&amp;Values!$A$20&amp;"\"&amp;$E12),IF($Z12="pr",HYPERLINK(Values!$C$43,Values!$A$40&amp;"\"&amp;Values!$A$19),IF($Z12="ex",HYPERLINK(Values!$B$54,Values!$A$53&amp;" folder "&amp;$G12),IF($Z12="","What type of script is it?",IF($Z12="mc",HYPERLINK(Values!$B$57&amp;"\"&amp;$E12,Values!$A$55&amp;" "&amp;$E12&amp;"\"&amp;$G12),HYPERLINK(Values!$B$3&amp;F12&amp;"\"&amp;$H12,"OWNED\"&amp;$E12&amp;"\"&amp;$H12&amp;"\")))))))))</f>
        <v>CC 2017\Scripts</v>
      </c>
      <c r="AC12" s="2" t="str">
        <f>IF($M12=0,"CS6 unsupported",IF(AND($M12=1,$Z12="s"),HYPERLINK(Values!$C$17,Values!$A$15&amp;"\"&amp;Values!$A$17),IF(AND($M12=1,$Z12="ui"),HYPERLINK(Values!$C$18,Values!$A$15&amp;"\"&amp;Values!$A$18),IF(AND($M12=1,$Z12="c"),HYPERLINK(Values!$C$4,Values!$A$4),IF(AND($M12=1,$Z12="p"),HYPERLINK(Values!$C$20&amp;"\"&amp;$E12,Values!$A$15&amp;"\"&amp;Values!$A$20&amp;"\"&amp;$E12),IF(AND($M12=1,$Z12="pr"),HYPERLINK(Values!$C$19,Values!$A$15&amp;"\"&amp;Values!$A$19),IF(AND($M12=1,$Z12="mc"),HYPERLINK(Values!$B$56,Values!$A$55&amp;" "&amp;$G12),IF(AND($M12=1,$Z12=""),"What type of script is it?",HYPERLINK(Values!$B$3&amp;E12&amp;"\"&amp;$H12,"OWNED\"&amp;$E12&amp;"\"&amp;$H12&amp;"\")))))))))</f>
        <v>CS6\Scripts</v>
      </c>
      <c r="AD12" s="48" t="s">
        <v>225</v>
      </c>
      <c r="AE12" t="s">
        <v>154</v>
      </c>
      <c r="AF12" s="6"/>
      <c r="AG12" s="57"/>
      <c r="AH12" s="81" t="str">
        <f t="shared" si="5"/>
        <v/>
      </c>
      <c r="AI12" s="81" t="str">
        <f>IFERROR(IF(AE12="s",AH12*Values!$C$1,AF12*Values!$C$1),"")</f>
        <v/>
      </c>
      <c r="AJ12" s="81"/>
    </row>
    <row r="13" spans="1:36" x14ac:dyDescent="0.25">
      <c r="C13" t="s">
        <v>215</v>
      </c>
      <c r="D13" s="7">
        <v>43603</v>
      </c>
      <c r="I13" s="50">
        <f t="shared" si="0"/>
        <v>0</v>
      </c>
      <c r="J13" t="s">
        <v>220</v>
      </c>
      <c r="K13" s="2" t="str">
        <f t="shared" si="1"/>
        <v>Trial</v>
      </c>
      <c r="L13" t="str">
        <f t="shared" si="2"/>
        <v>NO</v>
      </c>
      <c r="M13" s="72">
        <v>1</v>
      </c>
      <c r="N13" t="str">
        <f t="shared" si="3"/>
        <v>YES</v>
      </c>
      <c r="O13" t="s">
        <v>221</v>
      </c>
      <c r="P13" t="s">
        <v>98</v>
      </c>
      <c r="S13" s="1"/>
      <c r="U13" s="2" t="str">
        <f t="shared" si="4"/>
        <v xml:space="preserve"> help</v>
      </c>
      <c r="V13" s="52"/>
      <c r="W13" s="2" t="str">
        <f>HYPERLINK(Values!$B$3&amp;E13&amp;"\"&amp;$H13,"TRIALS\"&amp;$E13&amp;"\"&amp;$H13&amp;"\")</f>
        <v>TRIALS\\\</v>
      </c>
      <c r="X13" s="2" t="s">
        <v>44</v>
      </c>
      <c r="Y13" s="15" t="s">
        <v>72</v>
      </c>
      <c r="Z13" s="15" t="s">
        <v>72</v>
      </c>
      <c r="AA13" s="2" t="str">
        <f>IF($Z13="s",HYPERLINK(Values!$C$47,Values!$A$46&amp;"\"&amp;Values!$A$17),IF($Z13="ui",HYPERLINK(Values!$C$48,Values!$A$46&amp;"\"&amp;Values!$A$18),IF($Z13="c",HYPERLINK(Values!$C$4,Values!$A$4)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"&amp;$E13&amp;"\"&amp;$G13),HYPERLINK(Values!$B$3&amp;E13&amp;"\"&amp;$H13,"OWNED\"&amp;$E13&amp;"\"&amp;$H13&amp;"\")))))))))</f>
        <v>CC 2018\ScriptUI Panels</v>
      </c>
      <c r="AB13" s="2" t="str">
        <f>IF($Z13="s",HYPERLINK(Values!$C$41,Values!$A$40&amp;"\"&amp;Values!$A$17),IF($Z13="ui",HYPERLINK(Values!$C$42,Values!$A$40&amp;"\"&amp;Values!$A$18),IF($Z13="c",HYPERLINK(Values!$C$4,Values!$A$4),IF($Z13="p",HYPERLINK(Values!$C$44&amp;"\"&amp;$E13,Values!$A$40&amp;"\"&amp;Values!$A$20&amp;"\"&amp;$E13),IF($Z13="pr",HYPERLINK(Values!$C$43,Values!$A$40&amp;"\"&amp;Values!$A$19),IF($Z13="ex",HYPERLINK(Values!$B$54,Values!$A$53&amp;" folder "&amp;$G13),IF($Z13="","What type of script is it?",IF($Z13="mc",HYPERLINK(Values!$B$57&amp;"\"&amp;$E13,Values!$A$55&amp;" "&amp;$E13&amp;"\"&amp;$G13),HYPERLINK(Values!$B$3&amp;F13&amp;"\"&amp;$H13,"OWNED\"&amp;$E13&amp;"\"&amp;$H13&amp;"\")))))))))</f>
        <v>CC 2017\ScriptUI Panels</v>
      </c>
      <c r="AC13" s="2" t="str">
        <f>IF($M13=0,"CS6 unsupported",IF(AND($M13=1,$Z13="s"),HYPERLINK(Values!$C$17,Values!$A$15&amp;"\"&amp;Values!$A$17),IF(AND($M13=1,$Z13="ui"),HYPERLINK(Values!$C$18,Values!$A$15&amp;"\"&amp;Values!$A$18),IF(AND($M13=1,$Z13="c"),HYPERLINK(Values!$C$4,Values!$A$4),IF(AND($M13=1,$Z13="p"),HYPERLINK(Values!$C$20&amp;"\"&amp;$E13,Values!$A$15&amp;"\"&amp;Values!$A$20&amp;"\"&amp;$E13),IF(AND($M13=1,$Z13="pr"),HYPERLINK(Values!$C$19,Values!$A$15&amp;"\"&amp;Values!$A$19),IF(AND($M13=1,$Z13="mc"),HYPERLINK(Values!$B$56,Values!$A$55&amp;" "&amp;$G13),IF(AND($M13=1,$Z13=""),"What type of script is it?",HYPERLINK(Values!$B$3&amp;E13&amp;"\"&amp;$H13,"OWNED\"&amp;$E13&amp;"\"&amp;$H13&amp;"\")))))))))</f>
        <v>CS6\ScriptUI Panels</v>
      </c>
      <c r="AD13" s="48" t="s">
        <v>225</v>
      </c>
      <c r="AE13" t="s">
        <v>154</v>
      </c>
      <c r="AF13" s="6"/>
      <c r="AG13" s="57"/>
      <c r="AH13" s="81" t="str">
        <f t="shared" si="5"/>
        <v/>
      </c>
      <c r="AI13" s="81" t="str">
        <f>IFERROR(IF(AE13="s",AH13*Values!$C$1,AF13*Values!$C$1),"")</f>
        <v/>
      </c>
      <c r="AJ13" s="81"/>
    </row>
    <row r="14" spans="1:36" x14ac:dyDescent="0.25">
      <c r="C14" t="s">
        <v>215</v>
      </c>
      <c r="D14" s="7">
        <v>43603</v>
      </c>
      <c r="E14" s="18"/>
      <c r="F14" s="16"/>
      <c r="G14" s="16"/>
      <c r="H14" s="47"/>
      <c r="I14" s="50">
        <f t="shared" si="0"/>
        <v>0</v>
      </c>
      <c r="J14" t="s">
        <v>220</v>
      </c>
      <c r="K14" s="2" t="str">
        <f t="shared" si="1"/>
        <v>Trial</v>
      </c>
      <c r="L14" t="str">
        <f t="shared" si="2"/>
        <v>NO</v>
      </c>
      <c r="M14" s="72">
        <v>1</v>
      </c>
      <c r="N14" t="str">
        <f t="shared" si="3"/>
        <v>YES</v>
      </c>
      <c r="O14" t="s">
        <v>221</v>
      </c>
      <c r="P14" t="s">
        <v>98</v>
      </c>
      <c r="Q14" s="20"/>
      <c r="R14" s="19"/>
      <c r="S14" s="1"/>
      <c r="U14" s="2" t="str">
        <f t="shared" si="4"/>
        <v xml:space="preserve"> help</v>
      </c>
      <c r="V14" s="52"/>
      <c r="W14" s="2" t="str">
        <f>HYPERLINK(Values!$B$3&amp;E14&amp;"\"&amp;$H14,"TRIALS\"&amp;$E14&amp;"\"&amp;$H14&amp;"\")</f>
        <v>TRIALS\\\</v>
      </c>
      <c r="X14" s="2" t="s">
        <v>44</v>
      </c>
      <c r="Y14" s="15" t="s">
        <v>154</v>
      </c>
      <c r="Z14" s="15" t="s">
        <v>154</v>
      </c>
      <c r="AA14" s="2" t="str">
        <f>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</f>
        <v>CC 2018\Scripts</v>
      </c>
      <c r="AB14" s="2" t="str">
        <f>IF($Z14="s",HYPERLINK(Values!$C$41,Values!$A$40&amp;"\"&amp;Values!$A$17),IF($Z14="ui",HYPERLINK(Values!$C$42,Values!$A$40&amp;"\"&amp;Values!$A$18),IF($Z14="c",HYPERLINK(Values!$C$4,Values!$A$4),IF($Z14="p",HYPERLINK(Values!$C$44&amp;"\"&amp;$E14,Values!$A$40&amp;"\"&amp;Values!$A$20&amp;"\"&amp;$E14),IF($Z14="pr",HYPERLINK(Values!$C$43,Values!$A$40&amp;"\"&amp;Values!$A$19),IF($Z14="ex",HYPERLINK(Values!$B$54,Values!$A$53&amp;" folder "&amp;$G14),IF($Z14="","What type of script is it?",IF($Z14="mc",HYPERLINK(Values!$B$57&amp;"\"&amp;$E14,Values!$A$55&amp;" "&amp;$E14&amp;"\"&amp;$G14),HYPERLINK(Values!$B$3&amp;F14&amp;"\"&amp;$H14,"OWNED\"&amp;$E14&amp;"\"&amp;$H14&amp;"\")))))))))</f>
        <v>CC 2017\Scripts</v>
      </c>
      <c r="AC14" s="2" t="str">
        <f>IF($M14=0,"CS6 unsupported",IF(AND($M14=1,$Z14="s"),HYPERLINK(Values!$C$17,Values!$A$15&amp;"\"&amp;Values!$A$17),IF(AND($M14=1,$Z14="ui"),HYPERLINK(Values!$C$18,Values!$A$15&amp;"\"&amp;Values!$A$18),IF(AND($M14=1,$Z14="c"),HYPERLINK(Values!$C$4,Values!$A$4),IF(AND($M14=1,$Z14="p"),HYPERLINK(Values!$C$20&amp;"\"&amp;$E14,Values!$A$15&amp;"\"&amp;Values!$A$20&amp;"\"&amp;$E14),IF(AND($M14=1,$Z14="pr"),HYPERLINK(Values!$C$19,Values!$A$15&amp;"\"&amp;Values!$A$19),IF(AND($M14=1,$Z14="mc"),HYPERLINK(Values!$B$56,Values!$A$55&amp;" "&amp;$G14),IF(AND($M14=1,$Z14=""),"What type of script is it?",HYPERLINK(Values!$B$3&amp;E14&amp;"\"&amp;$H14,"OWNED\"&amp;$E14&amp;"\"&amp;$H14&amp;"\")))))))))</f>
        <v>CS6\Scripts</v>
      </c>
      <c r="AD14" s="48" t="s">
        <v>225</v>
      </c>
      <c r="AE14" t="s">
        <v>154</v>
      </c>
      <c r="AF14" s="6"/>
      <c r="AG14" s="57"/>
      <c r="AH14" s="81" t="str">
        <f t="shared" si="5"/>
        <v/>
      </c>
      <c r="AI14" s="81" t="str">
        <f>IFERROR(IF(AE14="s",AH14*Values!$C$1,AF14*Values!$C$1),"")</f>
        <v/>
      </c>
      <c r="AJ14" s="81"/>
    </row>
    <row r="15" spans="1:36" x14ac:dyDescent="0.25">
      <c r="C15" t="s">
        <v>215</v>
      </c>
      <c r="D15" s="7">
        <v>43603</v>
      </c>
      <c r="I15" s="50">
        <f t="shared" si="0"/>
        <v>0</v>
      </c>
      <c r="J15" t="s">
        <v>220</v>
      </c>
      <c r="K15" s="2" t="str">
        <f t="shared" si="1"/>
        <v>Trial</v>
      </c>
      <c r="L15" t="str">
        <f t="shared" si="2"/>
        <v>NO</v>
      </c>
      <c r="M15" s="72">
        <v>1</v>
      </c>
      <c r="N15" t="str">
        <f t="shared" si="3"/>
        <v>YES</v>
      </c>
      <c r="O15" t="s">
        <v>221</v>
      </c>
      <c r="P15" t="s">
        <v>98</v>
      </c>
      <c r="U15" s="2" t="str">
        <f t="shared" si="4"/>
        <v xml:space="preserve"> help</v>
      </c>
      <c r="V15" s="52"/>
      <c r="W15" s="2" t="str">
        <f>HYPERLINK(Values!$B$3&amp;E15&amp;"\"&amp;$H15,"TRIALS\"&amp;$E15&amp;"\"&amp;$H15&amp;"\")</f>
        <v>TRIALS\\\</v>
      </c>
      <c r="X15" s="2" t="s">
        <v>44</v>
      </c>
      <c r="Y15" s="15" t="s">
        <v>72</v>
      </c>
      <c r="Z15" s="15" t="s">
        <v>72</v>
      </c>
      <c r="AA15" s="2" t="str">
        <f>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</f>
        <v>CC 2018\ScriptUI Panels</v>
      </c>
      <c r="AB15" s="2" t="str">
        <f>IF($Z15="s",HYPERLINK(Values!$C$41,Values!$A$40&amp;"\"&amp;Values!$A$17),IF($Z15="ui",HYPERLINK(Values!$C$42,Values!$A$40&amp;"\"&amp;Values!$A$18),IF($Z15="c",HYPERLINK(Values!$C$4,Values!$A$4),IF($Z15="p",HYPERLINK(Values!$C$44&amp;"\"&amp;$E15,Values!$A$40&amp;"\"&amp;Values!$A$20&amp;"\"&amp;$E15),IF($Z15="pr",HYPERLINK(Values!$C$43,Values!$A$40&amp;"\"&amp;Values!$A$19),IF($Z15="ex",HYPERLINK(Values!$B$54,Values!$A$53&amp;" folder "&amp;$G15),IF($Z15="","What type of script is it?",IF($Z15="mc",HYPERLINK(Values!$B$57&amp;"\"&amp;$E15,Values!$A$55&amp;" "&amp;$E15&amp;"\"&amp;$G15),HYPERLINK(Values!$B$3&amp;F15&amp;"\"&amp;$H15,"OWNED\"&amp;$E15&amp;"\"&amp;$H15&amp;"\")))))))))</f>
        <v>CC 2017\ScriptUI Panels</v>
      </c>
      <c r="AC15" s="2" t="str">
        <f>IF($M15=0,"CS6 unsupported",IF(AND($M15=1,$Z15="s"),HYPERLINK(Values!$C$17,Values!$A$15&amp;"\"&amp;Values!$A$17),IF(AND($M15=1,$Z15="ui"),HYPERLINK(Values!$C$18,Values!$A$15&amp;"\"&amp;Values!$A$18),IF(AND($M15=1,$Z15="c"),HYPERLINK(Values!$C$4,Values!$A$4),IF(AND($M15=1,$Z15="p"),HYPERLINK(Values!$C$20&amp;"\"&amp;$E15,Values!$A$15&amp;"\"&amp;Values!$A$20&amp;"\"&amp;$E15),IF(AND($M15=1,$Z15="pr"),HYPERLINK(Values!$C$19,Values!$A$15&amp;"\"&amp;Values!$A$19),IF(AND($M15=1,$Z15="mc"),HYPERLINK(Values!$B$56,Values!$A$55&amp;" "&amp;$G15),IF(AND($M15=1,$Z15=""),"What type of script is it?",HYPERLINK(Values!$B$3&amp;E15&amp;"\"&amp;$H15,"OWNED\"&amp;$E15&amp;"\"&amp;$H15&amp;"\")))))))))</f>
        <v>CS6\ScriptUI Panels</v>
      </c>
      <c r="AD15" s="48" t="s">
        <v>225</v>
      </c>
      <c r="AE15" t="s">
        <v>154</v>
      </c>
      <c r="AF15" s="6"/>
      <c r="AG15" s="57"/>
      <c r="AH15" s="81" t="str">
        <f t="shared" si="5"/>
        <v/>
      </c>
      <c r="AI15" s="81" t="str">
        <f>IFERROR(IF(AE15="s",AH15*Values!$C$1,AF15*Values!$C$1),"")</f>
        <v/>
      </c>
      <c r="AJ15" s="81"/>
    </row>
    <row r="16" spans="1:36" x14ac:dyDescent="0.25">
      <c r="C16" t="s">
        <v>215</v>
      </c>
      <c r="D16" s="7">
        <v>43603</v>
      </c>
      <c r="I16" s="50">
        <f t="shared" si="0"/>
        <v>0</v>
      </c>
      <c r="J16" t="s">
        <v>220</v>
      </c>
      <c r="K16" s="2" t="str">
        <f t="shared" si="1"/>
        <v>Trial</v>
      </c>
      <c r="L16" t="str">
        <f t="shared" si="2"/>
        <v>NO</v>
      </c>
      <c r="M16" s="72">
        <v>1</v>
      </c>
      <c r="N16" t="str">
        <f t="shared" si="3"/>
        <v>YES</v>
      </c>
      <c r="O16" t="s">
        <v>221</v>
      </c>
      <c r="P16" t="s">
        <v>98</v>
      </c>
      <c r="U16" s="2" t="str">
        <f t="shared" si="4"/>
        <v xml:space="preserve"> help</v>
      </c>
      <c r="V16" s="52"/>
      <c r="W16" s="2" t="str">
        <f>HYPERLINK(Values!$B$3&amp;E16&amp;"\"&amp;$H16,"TRIALS\"&amp;$E16&amp;"\"&amp;$H16&amp;"\")</f>
        <v>TRIALS\\\</v>
      </c>
      <c r="X16" s="2" t="s">
        <v>44</v>
      </c>
      <c r="Y16" s="15" t="s">
        <v>154</v>
      </c>
      <c r="Z16" s="15" t="s">
        <v>154</v>
      </c>
      <c r="AA16" s="2" t="str">
        <f>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</f>
        <v>CC 2018\Scripts</v>
      </c>
      <c r="AB16" s="2" t="str">
        <f>IF($Z16="s",HYPERLINK(Values!$C$41,Values!$A$40&amp;"\"&amp;Values!$A$17),IF($Z16="ui",HYPERLINK(Values!$C$42,Values!$A$40&amp;"\"&amp;Values!$A$18),IF($Z16="c",HYPERLINK(Values!$C$4,Values!$A$4),IF($Z16="p",HYPERLINK(Values!$C$44&amp;"\"&amp;$E16,Values!$A$40&amp;"\"&amp;Values!$A$20&amp;"\"&amp;$E16),IF($Z16="pr",HYPERLINK(Values!$C$43,Values!$A$40&amp;"\"&amp;Values!$A$19),IF($Z16="ex",HYPERLINK(Values!$B$54,Values!$A$53&amp;" folder "&amp;$G16),IF($Z16="","What type of script is it?",IF($Z16="mc",HYPERLINK(Values!$B$57&amp;"\"&amp;$E16,Values!$A$55&amp;" "&amp;$E16&amp;"\"&amp;$G16),HYPERLINK(Values!$B$3&amp;F16&amp;"\"&amp;$H16,"OWNED\"&amp;$E16&amp;"\"&amp;$H16&amp;"\")))))))))</f>
        <v>CC 2017\Scripts</v>
      </c>
      <c r="AC16" s="2" t="str">
        <f>IF($M16=0,"CS6 unsupported",IF(AND($M16=1,$Z16="s"),HYPERLINK(Values!$C$17,Values!$A$15&amp;"\"&amp;Values!$A$17),IF(AND($M16=1,$Z16="ui"),HYPERLINK(Values!$C$18,Values!$A$15&amp;"\"&amp;Values!$A$18),IF(AND($M16=1,$Z16="c"),HYPERLINK(Values!$C$4,Values!$A$4),IF(AND($M16=1,$Z16="p"),HYPERLINK(Values!$C$20&amp;"\"&amp;$E16,Values!$A$15&amp;"\"&amp;Values!$A$20&amp;"\"&amp;$E16),IF(AND($M16=1,$Z16="pr"),HYPERLINK(Values!$C$19,Values!$A$15&amp;"\"&amp;Values!$A$19),IF(AND($M16=1,$Z16="mc"),HYPERLINK(Values!$B$56,Values!$A$55&amp;" "&amp;$G16),IF(AND($M16=1,$Z16=""),"What type of script is it?",HYPERLINK(Values!$B$3&amp;E16&amp;"\"&amp;$H16,"OWNED\"&amp;$E16&amp;"\"&amp;$H16&amp;"\")))))))))</f>
        <v>CS6\Scripts</v>
      </c>
      <c r="AD16" s="48" t="s">
        <v>225</v>
      </c>
      <c r="AE16" t="s">
        <v>154</v>
      </c>
      <c r="AF16" s="6"/>
      <c r="AG16" s="57"/>
      <c r="AH16" s="81" t="str">
        <f t="shared" si="5"/>
        <v/>
      </c>
      <c r="AI16" s="81" t="str">
        <f>IFERROR(IF(AE16="s",AH16*Values!$C$1,AF16*Values!$C$1),"")</f>
        <v/>
      </c>
      <c r="AJ16" s="81"/>
    </row>
    <row r="17" spans="1:36" x14ac:dyDescent="0.25">
      <c r="C17" t="s">
        <v>215</v>
      </c>
      <c r="D17" s="7">
        <v>43603</v>
      </c>
      <c r="I17" s="50">
        <f t="shared" si="0"/>
        <v>0</v>
      </c>
      <c r="J17" t="s">
        <v>220</v>
      </c>
      <c r="K17" s="2" t="str">
        <f t="shared" si="1"/>
        <v>Trial</v>
      </c>
      <c r="L17" t="str">
        <f t="shared" si="2"/>
        <v>NO</v>
      </c>
      <c r="M17" s="72">
        <v>1</v>
      </c>
      <c r="N17" t="str">
        <f t="shared" si="3"/>
        <v>YES</v>
      </c>
      <c r="O17" t="s">
        <v>221</v>
      </c>
      <c r="P17" t="s">
        <v>98</v>
      </c>
      <c r="U17" s="2" t="str">
        <f t="shared" si="4"/>
        <v xml:space="preserve"> help</v>
      </c>
      <c r="V17" s="52"/>
      <c r="W17" s="2" t="str">
        <f>HYPERLINK(Values!$B$3&amp;E17&amp;"\"&amp;$H17,"TRIALS\"&amp;$E17&amp;"\"&amp;$H17&amp;"\")</f>
        <v>TRIALS\\\</v>
      </c>
      <c r="X17" s="2" t="s">
        <v>44</v>
      </c>
      <c r="Y17" s="15" t="s">
        <v>72</v>
      </c>
      <c r="Z17" s="15" t="s">
        <v>72</v>
      </c>
      <c r="AA17" s="2" t="str">
        <f>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</f>
        <v>CC 2018\ScriptUI Panels</v>
      </c>
      <c r="AB17" s="2" t="str">
        <f>IF($Z17="s",HYPERLINK(Values!$C$41,Values!$A$40&amp;"\"&amp;Values!$A$17),IF($Z17="ui",HYPERLINK(Values!$C$42,Values!$A$40&amp;"\"&amp;Values!$A$18),IF($Z17="c",HYPERLINK(Values!$C$4,Values!$A$4),IF($Z17="p",HYPERLINK(Values!$C$44&amp;"\"&amp;$E17,Values!$A$40&amp;"\"&amp;Values!$A$20&amp;"\"&amp;$E17),IF($Z17="pr",HYPERLINK(Values!$C$43,Values!$A$40&amp;"\"&amp;Values!$A$19),IF($Z17="ex",HYPERLINK(Values!$B$54,Values!$A$53&amp;" folder "&amp;$G17),IF($Z17="","What type of script is it?",IF($Z17="mc",HYPERLINK(Values!$B$57&amp;"\"&amp;$E17,Values!$A$55&amp;" "&amp;$E17&amp;"\"&amp;$G17),HYPERLINK(Values!$B$3&amp;F17&amp;"\"&amp;$H17,"OWNED\"&amp;$E17&amp;"\"&amp;$H17&amp;"\")))))))))</f>
        <v>CC 2017\ScriptUI Panels</v>
      </c>
      <c r="AC17" s="2" t="str">
        <f>IF($M17=0,"CS6 unsupported",IF(AND($M17=1,$Z17="s"),HYPERLINK(Values!$C$17,Values!$A$15&amp;"\"&amp;Values!$A$17),IF(AND($M17=1,$Z17="ui"),HYPERLINK(Values!$C$18,Values!$A$15&amp;"\"&amp;Values!$A$18),IF(AND($M17=1,$Z17="c"),HYPERLINK(Values!$C$4,Values!$A$4),IF(AND($M17=1,$Z17="p"),HYPERLINK(Values!$C$20&amp;"\"&amp;$E17,Values!$A$15&amp;"\"&amp;Values!$A$20&amp;"\"&amp;$E17),IF(AND($M17=1,$Z17="pr"),HYPERLINK(Values!$C$19,Values!$A$15&amp;"\"&amp;Values!$A$19),IF(AND($M17=1,$Z17="mc"),HYPERLINK(Values!$B$56,Values!$A$55&amp;" "&amp;$G17),IF(AND($M17=1,$Z17=""),"What type of script is it?",HYPERLINK(Values!$B$3&amp;E17&amp;"\"&amp;$H17,"OWNED\"&amp;$E17&amp;"\"&amp;$H17&amp;"\")))))))))</f>
        <v>CS6\ScriptUI Panels</v>
      </c>
      <c r="AD17" s="48" t="s">
        <v>225</v>
      </c>
      <c r="AE17" t="s">
        <v>154</v>
      </c>
      <c r="AF17" s="6"/>
      <c r="AG17" s="57"/>
      <c r="AH17" s="81" t="str">
        <f t="shared" si="5"/>
        <v/>
      </c>
      <c r="AI17" s="81" t="str">
        <f>IFERROR(IF(AE17="s",AH17*Values!$C$1,AF17*Values!$C$1),"")</f>
        <v/>
      </c>
      <c r="AJ17" s="81"/>
    </row>
    <row r="18" spans="1:36" x14ac:dyDescent="0.25">
      <c r="C18" t="s">
        <v>215</v>
      </c>
      <c r="D18" s="7">
        <v>43603</v>
      </c>
      <c r="E18" s="5"/>
      <c r="F18" s="5"/>
      <c r="G18" s="5"/>
      <c r="I18" s="50">
        <f t="shared" si="0"/>
        <v>0</v>
      </c>
      <c r="J18" t="s">
        <v>220</v>
      </c>
      <c r="K18" s="2" t="str">
        <f t="shared" si="1"/>
        <v>Trial</v>
      </c>
      <c r="L18" t="str">
        <f t="shared" si="2"/>
        <v>NO</v>
      </c>
      <c r="M18" s="72">
        <v>1</v>
      </c>
      <c r="N18" s="5" t="str">
        <f>IF(M18=1,"YES",IF(M18=0,"NO",""))</f>
        <v>YES</v>
      </c>
      <c r="O18" t="s">
        <v>221</v>
      </c>
      <c r="P18" t="s">
        <v>98</v>
      </c>
      <c r="Q18" s="1"/>
      <c r="S18" s="1"/>
      <c r="T18" s="1"/>
      <c r="U18" s="2" t="str">
        <f t="shared" si="4"/>
        <v xml:space="preserve"> help</v>
      </c>
      <c r="V18" s="52"/>
      <c r="W18" s="2" t="str">
        <f>HYPERLINK(Values!$B$3&amp;E18&amp;"\"&amp;$H18,"TRIALS\"&amp;$E18&amp;"\"&amp;$H18&amp;"\")</f>
        <v>TRIALS\\\</v>
      </c>
      <c r="X18" s="2"/>
      <c r="Y18" s="15" t="s">
        <v>154</v>
      </c>
      <c r="Z18" s="15" t="s">
        <v>154</v>
      </c>
      <c r="AA18" s="2" t="str">
        <f>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</f>
        <v>CC 2018\Scripts</v>
      </c>
      <c r="AB18" s="2" t="str">
        <f>IF($Z18="s",HYPERLINK(Values!$C$41,Values!$A$40&amp;"\"&amp;Values!$A$17),IF($Z18="ui",HYPERLINK(Values!$C$42,Values!$A$40&amp;"\"&amp;Values!$A$18),IF($Z18="c",HYPERLINK(Values!$C$4,Values!$A$4),IF($Z18="p",HYPERLINK(Values!$C$44&amp;"\"&amp;$E18,Values!$A$40&amp;"\"&amp;Values!$A$20&amp;"\"&amp;$E18),IF($Z18="pr",HYPERLINK(Values!$C$43,Values!$A$40&amp;"\"&amp;Values!$A$19),IF($Z18="ex",HYPERLINK(Values!$B$54,Values!$A$53&amp;" folder "&amp;$G18),IF($Z18="","What type of script is it?",IF($Z18="mc",HYPERLINK(Values!$B$57&amp;"\"&amp;$E18,Values!$A$55&amp;" "&amp;$E18&amp;"\"&amp;$G18),HYPERLINK(Values!$B$3&amp;F18&amp;"\"&amp;$H18,"OWNED\"&amp;$E18&amp;"\"&amp;$H18&amp;"\")))))))))</f>
        <v>CC 2017\Scripts</v>
      </c>
      <c r="AC18" s="2" t="str">
        <f>IF($M18=0,"CS6 unsupported",IF(AND($M18=1,$Z18="s"),HYPERLINK(Values!$C$17,Values!$A$15&amp;"\"&amp;Values!$A$17),IF(AND($M18=1,$Z18="ui"),HYPERLINK(Values!$C$18,Values!$A$15&amp;"\"&amp;Values!$A$18),IF(AND($M18=1,$Z18="c"),HYPERLINK(Values!$C$4,Values!$A$4),IF(AND($M18=1,$Z18="p"),HYPERLINK(Values!$C$20&amp;"\"&amp;$E18,Values!$A$15&amp;"\"&amp;Values!$A$20&amp;"\"&amp;$E18),IF(AND($M18=1,$Z18="pr"),HYPERLINK(Values!$C$19,Values!$A$15&amp;"\"&amp;Values!$A$19),IF(AND($M18=1,$Z18="mc"),HYPERLINK(Values!$B$56,Values!$A$55&amp;" "&amp;$G18),IF(AND($M18=1,$Z18=""),"What type of script is it?",HYPERLINK(Values!$B$3&amp;E18&amp;"\"&amp;$H18,"OWNED\"&amp;$E18&amp;"\"&amp;$H18&amp;"\")))))))))</f>
        <v>CS6\Scripts</v>
      </c>
      <c r="AD18" s="48" t="s">
        <v>225</v>
      </c>
      <c r="AE18" s="24"/>
      <c r="AF18" s="6"/>
      <c r="AG18" s="57"/>
      <c r="AH18" s="81" t="str">
        <f t="shared" si="5"/>
        <v/>
      </c>
      <c r="AI18" s="81">
        <f>IFERROR(IF(AE18="s",AH18*Values!$C$1,AF18*Values!$C$1),"")</f>
        <v>0</v>
      </c>
      <c r="AJ18" s="81"/>
    </row>
    <row r="19" spans="1:36" x14ac:dyDescent="0.25">
      <c r="C19" t="s">
        <v>215</v>
      </c>
      <c r="D19" s="7">
        <v>43603</v>
      </c>
      <c r="E19" s="5"/>
      <c r="F19" s="5"/>
      <c r="G19" s="5"/>
      <c r="I19" s="50">
        <f t="shared" si="0"/>
        <v>0</v>
      </c>
      <c r="J19" t="s">
        <v>220</v>
      </c>
      <c r="K19" s="2" t="str">
        <f t="shared" si="1"/>
        <v>Trial</v>
      </c>
      <c r="L19" t="str">
        <f t="shared" si="2"/>
        <v>NO</v>
      </c>
      <c r="M19" s="72">
        <v>1</v>
      </c>
      <c r="N19" t="str">
        <f>IF(OR(M19=1,L19="CS6",P19="CS6"),"YES",IF(OR(M19=0,M19=""),"NO"))</f>
        <v>YES</v>
      </c>
      <c r="O19" t="s">
        <v>221</v>
      </c>
      <c r="P19" t="s">
        <v>98</v>
      </c>
      <c r="Q19" s="1"/>
      <c r="S19" s="1"/>
      <c r="T19" s="1"/>
      <c r="U19" s="2" t="str">
        <f t="shared" si="4"/>
        <v xml:space="preserve"> help</v>
      </c>
      <c r="V19" s="52"/>
      <c r="W19" s="2" t="str">
        <f>HYPERLINK(Values!$B$3&amp;E19&amp;"\"&amp;$H19,"TRIALS\"&amp;$E19&amp;"\"&amp;$H19&amp;"\")</f>
        <v>TRIALS\\\</v>
      </c>
      <c r="X19" s="2" t="s">
        <v>44</v>
      </c>
      <c r="Y19" s="15" t="s">
        <v>72</v>
      </c>
      <c r="Z19" s="15" t="s">
        <v>72</v>
      </c>
      <c r="AA19" s="2" t="str">
        <f>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"&amp;$E19&amp;"\"&amp;$G19),HYPERLINK(Values!$B$3&amp;E19&amp;"\"&amp;$H19,"OWNED\"&amp;$E19&amp;"\"&amp;$H19&amp;"\")))))))))</f>
        <v>CC 2018\ScriptUI Panels</v>
      </c>
      <c r="AB19" s="2" t="str">
        <f>IF($Z19="s",HYPERLINK(Values!$C$41,Values!$A$40&amp;"\"&amp;Values!$A$17),IF($Z19="ui",HYPERLINK(Values!$C$42,Values!$A$40&amp;"\"&amp;Values!$A$18),IF($Z19="c",HYPERLINK(Values!$C$4,Values!$A$4),IF($Z19="p",HYPERLINK(Values!$C$44&amp;"\"&amp;$E19,Values!$A$40&amp;"\"&amp;Values!$A$20&amp;"\"&amp;$E19),IF($Z19="pr",HYPERLINK(Values!$C$43,Values!$A$40&amp;"\"&amp;Values!$A$19),IF($Z19="ex",HYPERLINK(Values!$B$54,Values!$A$53&amp;" folder "&amp;$G19),IF($Z19="","What type of script is it?",IF($Z19="mc",HYPERLINK(Values!$B$57&amp;"\"&amp;$E19,Values!$A$55&amp;" "&amp;$E19&amp;"\"&amp;$G19),HYPERLINK(Values!$B$3&amp;F19&amp;"\"&amp;$H19,"OWNED\"&amp;$E19&amp;"\"&amp;$H19&amp;"\")))))))))</f>
        <v>CC 2017\ScriptUI Panels</v>
      </c>
      <c r="AC19" s="2" t="str">
        <f>IF($M19=0,"CS6 unsupported",IF(AND($M19=1,$Z19="s"),HYPERLINK(Values!$C$17,Values!$A$15&amp;"\"&amp;Values!$A$17),IF(AND($M19=1,$Z19="ui"),HYPERLINK(Values!$C$18,Values!$A$15&amp;"\"&amp;Values!$A$18),IF(AND($M19=1,$Z19="c"),HYPERLINK(Values!$C$4,Values!$A$4),IF(AND($M19=1,$Z19="p"),HYPERLINK(Values!$C$20&amp;"\"&amp;$E19,Values!$A$15&amp;"\"&amp;Values!$A$20&amp;"\"&amp;$E19),IF(AND($M19=1,$Z19="pr"),HYPERLINK(Values!$C$19,Values!$A$15&amp;"\"&amp;Values!$A$19),IF(AND($M19=1,$Z19="mc"),HYPERLINK(Values!$B$56,Values!$A$55&amp;" "&amp;$G19),IF(AND($M19=1,$Z19=""),"What type of script is it?",HYPERLINK(Values!$B$3&amp;E19&amp;"\"&amp;$H19,"OWNED\"&amp;$E19&amp;"\"&amp;$H19&amp;"\")))))))))</f>
        <v>CS6\ScriptUI Panels</v>
      </c>
      <c r="AD19" s="48" t="s">
        <v>225</v>
      </c>
      <c r="AE19" s="24"/>
      <c r="AG19" s="57"/>
      <c r="AH19" s="81" t="str">
        <f t="shared" si="5"/>
        <v/>
      </c>
      <c r="AI19" s="81">
        <f>IFERROR(IF(AE19="s",AH19*Values!$C$1,AF19*Values!$C$1),"")</f>
        <v>0</v>
      </c>
      <c r="AJ19" s="81"/>
    </row>
    <row r="20" spans="1:36" x14ac:dyDescent="0.25">
      <c r="C20" t="s">
        <v>215</v>
      </c>
      <c r="D20" s="7">
        <v>43603</v>
      </c>
      <c r="E20" s="5"/>
      <c r="F20" s="5"/>
      <c r="I20" s="50">
        <f t="shared" si="0"/>
        <v>0</v>
      </c>
      <c r="J20" t="s">
        <v>220</v>
      </c>
      <c r="K20" s="2" t="str">
        <f t="shared" si="1"/>
        <v>Trial</v>
      </c>
      <c r="L20" t="str">
        <f t="shared" si="2"/>
        <v>NO</v>
      </c>
      <c r="M20" s="72">
        <v>1</v>
      </c>
      <c r="N20" t="str">
        <f>IF(OR(M20=1,L20="CS6",O20="CS6"),"YES",IF(OR(M20=0,M20=""),"NO"))</f>
        <v>YES</v>
      </c>
      <c r="O20" t="s">
        <v>221</v>
      </c>
      <c r="P20" t="s">
        <v>98</v>
      </c>
      <c r="Q20" s="1"/>
      <c r="S20" s="1"/>
      <c r="T20" s="1"/>
      <c r="U20" s="2" t="str">
        <f t="shared" si="4"/>
        <v xml:space="preserve"> help</v>
      </c>
      <c r="V20" s="52"/>
      <c r="W20" s="2" t="str">
        <f>HYPERLINK(Values!$B$3&amp;E20&amp;"\"&amp;$H20,"TRIALS\"&amp;$E20&amp;"\"&amp;$H20&amp;"\")</f>
        <v>TRIALS\\\</v>
      </c>
      <c r="X20" s="2" t="s">
        <v>44</v>
      </c>
      <c r="Y20" s="15" t="s">
        <v>154</v>
      </c>
      <c r="Z20" s="15" t="s">
        <v>154</v>
      </c>
      <c r="AA20" s="2" t="str">
        <f>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"&amp;$E20&amp;"\"&amp;$G20),HYPERLINK(Values!$B$3&amp;E20&amp;"\"&amp;$H20,"OWNED\"&amp;$E20&amp;"\"&amp;$H20&amp;"\")))))))))</f>
        <v>CC 2018\Scripts</v>
      </c>
      <c r="AB20" s="2" t="str">
        <f>IF($Z20="s",HYPERLINK(Values!$C$41,Values!$A$40&amp;"\"&amp;Values!$A$17),IF($Z20="ui",HYPERLINK(Values!$C$42,Values!$A$40&amp;"\"&amp;Values!$A$18),IF($Z20="c",HYPERLINK(Values!$C$4,Values!$A$4),IF($Z20="p",HYPERLINK(Values!$C$44&amp;"\"&amp;$E20,Values!$A$40&amp;"\"&amp;Values!$A$20&amp;"\"&amp;$E20),IF($Z20="pr",HYPERLINK(Values!$C$43,Values!$A$40&amp;"\"&amp;Values!$A$19),IF($Z20="ex",HYPERLINK(Values!$B$54,Values!$A$53&amp;" folder "&amp;$G20),IF($Z20="","What type of script is it?",IF($Z20="mc",HYPERLINK(Values!$B$57&amp;"\"&amp;$E20,Values!$A$55&amp;" "&amp;$E20&amp;"\"&amp;$G20),HYPERLINK(Values!$B$3&amp;F20&amp;"\"&amp;$H20,"OWNED\"&amp;$E20&amp;"\"&amp;$H20&amp;"\")))))))))</f>
        <v>CC 2017\Scripts</v>
      </c>
      <c r="AC20" s="2" t="str">
        <f>IF($M20=0,"CS6 unsupported",IF(AND($M20=1,$Z20="s"),HYPERLINK(Values!$C$17,Values!$A$15&amp;"\"&amp;Values!$A$17),IF(AND($M20=1,$Z20="ui"),HYPERLINK(Values!$C$18,Values!$A$15&amp;"\"&amp;Values!$A$18),IF(AND($M20=1,$Z20="c"),HYPERLINK(Values!$C$4,Values!$A$4),IF(AND($M20=1,$Z20="p"),HYPERLINK(Values!$C$20&amp;"\"&amp;$E20,Values!$A$15&amp;"\"&amp;Values!$A$20&amp;"\"&amp;$E20),IF(AND($M20=1,$Z20="pr"),HYPERLINK(Values!$C$19,Values!$A$15&amp;"\"&amp;Values!$A$19),IF(AND($M20=1,$Z20="mc"),HYPERLINK(Values!$B$56,Values!$A$55&amp;" "&amp;$G20),IF(AND($M20=1,$Z20=""),"What type of script is it?",HYPERLINK(Values!$B$3&amp;E20&amp;"\"&amp;$H20,"OWNED\"&amp;$E20&amp;"\"&amp;$H20&amp;"\")))))))))</f>
        <v>CS6\Scripts</v>
      </c>
      <c r="AD20" s="48" t="s">
        <v>225</v>
      </c>
      <c r="AE20" s="24"/>
      <c r="AG20" s="57"/>
      <c r="AH20" s="81" t="str">
        <f t="shared" si="5"/>
        <v/>
      </c>
      <c r="AI20" s="81">
        <f>IFERROR(IF(AE20="s",AH20*Values!$C$1,AF20*Values!$C$1),"")</f>
        <v>0</v>
      </c>
      <c r="AJ20" s="81"/>
    </row>
    <row r="21" spans="1:36" x14ac:dyDescent="0.25">
      <c r="C21" t="s">
        <v>215</v>
      </c>
      <c r="D21" s="7">
        <v>43603</v>
      </c>
      <c r="E21" s="5"/>
      <c r="F21" s="5"/>
      <c r="G21" s="5"/>
      <c r="I21" s="50">
        <f t="shared" si="0"/>
        <v>0</v>
      </c>
      <c r="J21" t="s">
        <v>220</v>
      </c>
      <c r="K21" s="2" t="str">
        <f>HYPERLINK("https://aescripts.com/downloadable/customer/products/",J21)</f>
        <v>Trial</v>
      </c>
      <c r="L21" t="str">
        <f t="shared" si="2"/>
        <v>NO</v>
      </c>
      <c r="M21" s="72">
        <v>1</v>
      </c>
      <c r="N21" s="5" t="str">
        <f>IF(M21=1,"YES",IF(M21=0,"NO",""))</f>
        <v>YES</v>
      </c>
      <c r="O21" t="s">
        <v>221</v>
      </c>
      <c r="P21" t="s">
        <v>98</v>
      </c>
      <c r="Q21" s="1"/>
      <c r="S21" s="1"/>
      <c r="T21" s="1"/>
      <c r="U21" s="2" t="str">
        <f>IF($V21="",HYPERLINK("https://aescripts.com/"&amp;$G21,$G21&amp;" help"),HYPERLINK($V21,$G21&amp;" help"))</f>
        <v xml:space="preserve"> help</v>
      </c>
      <c r="V21" s="52"/>
      <c r="W21" s="2" t="str">
        <f>HYPERLINK(Values!$B$3&amp;E21&amp;"\"&amp;$H21,"TRIALS\"&amp;$E21&amp;"\"&amp;$H21&amp;"\")</f>
        <v>TRIALS\\\</v>
      </c>
      <c r="X21" s="2"/>
      <c r="Y21" s="15" t="s">
        <v>72</v>
      </c>
      <c r="Z21" s="15" t="s">
        <v>72</v>
      </c>
      <c r="AA21" s="2" t="str">
        <f>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"&amp;$E21&amp;"\"&amp;$G21),HYPERLINK(Values!$B$3&amp;E21&amp;"\"&amp;$H21,"OWNED\"&amp;$E21&amp;"\"&amp;$H21&amp;"\")))))))))</f>
        <v>CC 2018\ScriptUI Panels</v>
      </c>
      <c r="AB21" s="2" t="str">
        <f>IF($Z21="s",HYPERLINK(Values!$C$41,Values!$A$40&amp;"\"&amp;Values!$A$17),IF($Z21="ui",HYPERLINK(Values!$C$42,Values!$A$40&amp;"\"&amp;Values!$A$18),IF($Z21="c",HYPERLINK(Values!$C$4,Values!$A$4),IF($Z21="p",HYPERLINK(Values!$C$44&amp;"\"&amp;$E21,Values!$A$40&amp;"\"&amp;Values!$A$20&amp;"\"&amp;$E21),IF($Z21="pr",HYPERLINK(Values!$C$43,Values!$A$40&amp;"\"&amp;Values!$A$19),IF($Z21="ex",HYPERLINK(Values!$B$54,Values!$A$53&amp;" folder "&amp;$G21),IF($Z21="","What type of script is it?",IF($Z21="mc",HYPERLINK(Values!$B$57&amp;"\"&amp;$E21,Values!$A$55&amp;" "&amp;$E21&amp;"\"&amp;$G21),HYPERLINK(Values!$B$3&amp;F21&amp;"\"&amp;$H21,"OWNED\"&amp;$E21&amp;"\"&amp;$H21&amp;"\")))))))))</f>
        <v>CC 2017\ScriptUI Panels</v>
      </c>
      <c r="AC21" s="2" t="str">
        <f>IF($M21=0,"CS6 unsupported",IF(AND($M21=1,$Z21="s"),HYPERLINK(Values!$C$17,Values!$A$15&amp;"\"&amp;Values!$A$17),IF(AND($M21=1,$Z21="ui"),HYPERLINK(Values!$C$18,Values!$A$15&amp;"\"&amp;Values!$A$18),IF(AND($M21=1,$Z21="c"),HYPERLINK(Values!$C$4,Values!$A$4),IF(AND($M21=1,$Z21="p"),HYPERLINK(Values!$C$20&amp;"\"&amp;$E21,Values!$A$15&amp;"\"&amp;Values!$A$20&amp;"\"&amp;$E21),IF(AND($M21=1,$Z21="pr"),HYPERLINK(Values!$C$19,Values!$A$15&amp;"\"&amp;Values!$A$19),IF(AND($M21=1,$Z21="mc"),HYPERLINK(Values!$B$56,Values!$A$55&amp;" "&amp;$G21),IF(AND($M21=1,$Z21=""),"What type of script is it?",HYPERLINK(Values!$B$3&amp;E21&amp;"\"&amp;$H21,"OWNED\"&amp;$E21&amp;"\"&amp;$H21&amp;"\")))))))))</f>
        <v>CS6\ScriptUI Panels</v>
      </c>
      <c r="AD21" s="48" t="s">
        <v>225</v>
      </c>
      <c r="AE21" s="24"/>
      <c r="AF21" s="6"/>
      <c r="AG21" s="57"/>
      <c r="AH21" s="81" t="str">
        <f t="shared" si="5"/>
        <v/>
      </c>
      <c r="AI21" s="81">
        <f>IFERROR(IF(AE21="s",AH21*Values!$C$1,AF21*Values!$C$1),"")</f>
        <v>0</v>
      </c>
      <c r="AJ21" s="81"/>
    </row>
    <row r="22" spans="1:36" x14ac:dyDescent="0.25">
      <c r="V22" s="52"/>
      <c r="W22" s="2" t="str">
        <f>HYPERLINK(Values!$B$3&amp;E22&amp;"\"&amp;$H22,"TRIALS\"&amp;$E22&amp;"\"&amp;$H22&amp;"\")</f>
        <v>TRIALS\\\</v>
      </c>
      <c r="Y22" s="15" t="s">
        <v>154</v>
      </c>
      <c r="Z22" s="15" t="s">
        <v>154</v>
      </c>
      <c r="AA22" s="2" t="str">
        <f>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"&amp;$E22&amp;"\"&amp;$G22),HYPERLINK(Values!$B$3&amp;E22&amp;"\"&amp;$H22,"OWNED\"&amp;$E22&amp;"\"&amp;$H22&amp;"\")))))))))</f>
        <v>CC 2018\Scripts</v>
      </c>
      <c r="AB22" s="2" t="str">
        <f>IF($Z22="s",HYPERLINK(Values!$C$41,Values!$A$40&amp;"\"&amp;Values!$A$17),IF($Z22="ui",HYPERLINK(Values!$C$42,Values!$A$40&amp;"\"&amp;Values!$A$18),IF($Z22="c",HYPERLINK(Values!$C$4,Values!$A$4),IF($Z22="p",HYPERLINK(Values!$C$44&amp;"\"&amp;$E22,Values!$A$40&amp;"\"&amp;Values!$A$20&amp;"\"&amp;$E22),IF($Z22="pr",HYPERLINK(Values!$C$43,Values!$A$40&amp;"\"&amp;Values!$A$19),IF($Z22="ex",HYPERLINK(Values!$B$54,Values!$A$53&amp;" folder "&amp;$G22),IF($Z22="","What type of script is it?",IF($Z22="mc",HYPERLINK(Values!$B$57&amp;"\"&amp;$E22,Values!$A$55&amp;" "&amp;$E22&amp;"\"&amp;$G22),HYPERLINK(Values!$B$3&amp;F22&amp;"\"&amp;$H22,"OWNED\"&amp;$E22&amp;"\"&amp;$H22&amp;"\")))))))))</f>
        <v>CC 2017\Scripts</v>
      </c>
      <c r="AC22" s="2" t="str">
        <f>IF($M22=0,"CS6 unsupported",IF(AND($M22=1,$Z22="s"),HYPERLINK(Values!$C$17,Values!$A$15&amp;"\"&amp;Values!$A$17),IF(AND($M22=1,$Z22="ui"),HYPERLINK(Values!$C$18,Values!$A$15&amp;"\"&amp;Values!$A$18),IF(AND($M22=1,$Z22="c"),HYPERLINK(Values!$C$4,Values!$A$4),IF(AND($M22=1,$Z22="p"),HYPERLINK(Values!$C$20&amp;"\"&amp;$E22,Values!$A$15&amp;"\"&amp;Values!$A$20&amp;"\"&amp;$E22),IF(AND($M22=1,$Z22="pr"),HYPERLINK(Values!$C$19,Values!$A$15&amp;"\"&amp;Values!$A$19),IF(AND($M22=1,$Z22="mc"),HYPERLINK(Values!$B$56,Values!$A$55&amp;" "&amp;$G22),IF(AND($M22=1,$Z22=""),"What type of script is it?",HYPERLINK(Values!$B$3&amp;E22&amp;"\"&amp;$H22,"OWNED\"&amp;$E22&amp;"\"&amp;$H22&amp;"\")))))))))</f>
        <v>CS6 unsupported</v>
      </c>
      <c r="AD22" s="48" t="s">
        <v>225</v>
      </c>
      <c r="AG22" s="57"/>
      <c r="AH22" s="81" t="str">
        <f t="shared" si="5"/>
        <v/>
      </c>
      <c r="AI22" s="81">
        <f>IFERROR(IF(AE22="s",AH22*Values!$C$1,AF22*Values!$C$1),"")</f>
        <v>0</v>
      </c>
      <c r="AJ22" s="81"/>
    </row>
    <row r="23" spans="1:36" x14ac:dyDescent="0.25">
      <c r="V23" s="52"/>
      <c r="W23" s="2" t="str">
        <f>HYPERLINK(Values!$B$3&amp;E23&amp;"\"&amp;$H23,"TRIALS\"&amp;$E23&amp;"\"&amp;$H23&amp;"\")</f>
        <v>TRIALS\\\</v>
      </c>
      <c r="Y23" s="15" t="s">
        <v>72</v>
      </c>
      <c r="Z23" s="15" t="s">
        <v>72</v>
      </c>
      <c r="AA23" s="2" t="str">
        <f>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"&amp;$E23&amp;"\"&amp;$G23),HYPERLINK(Values!$B$3&amp;E23&amp;"\"&amp;$H23,"OWNED\"&amp;$E23&amp;"\"&amp;$H23&amp;"\")))))))))</f>
        <v>CC 2018\ScriptUI Panels</v>
      </c>
      <c r="AB23" s="2" t="str">
        <f>IF($Z23="s",HYPERLINK(Values!$C$41,Values!$A$40&amp;"\"&amp;Values!$A$17),IF($Z23="ui",HYPERLINK(Values!$C$42,Values!$A$40&amp;"\"&amp;Values!$A$18),IF($Z23="c",HYPERLINK(Values!$C$4,Values!$A$4),IF($Z23="p",HYPERLINK(Values!$C$44&amp;"\"&amp;$E23,Values!$A$40&amp;"\"&amp;Values!$A$20&amp;"\"&amp;$E23),IF($Z23="pr",HYPERLINK(Values!$C$43,Values!$A$40&amp;"\"&amp;Values!$A$19),IF($Z23="ex",HYPERLINK(Values!$B$54,Values!$A$53&amp;" folder "&amp;$G23),IF($Z23="","What type of script is it?",IF($Z23="mc",HYPERLINK(Values!$B$57&amp;"\"&amp;$E23,Values!$A$55&amp;" "&amp;$E23&amp;"\"&amp;$G23),HYPERLINK(Values!$B$3&amp;F23&amp;"\"&amp;$H23,"OWNED\"&amp;$E23&amp;"\"&amp;$H23&amp;"\")))))))))</f>
        <v>CC 2017\ScriptUI Panels</v>
      </c>
      <c r="AC23" s="2" t="str">
        <f>IF($M23=0,"CS6 unsupported",IF(AND($M23=1,$Z23="s"),HYPERLINK(Values!$C$17,Values!$A$15&amp;"\"&amp;Values!$A$17),IF(AND($M23=1,$Z23="ui"),HYPERLINK(Values!$C$18,Values!$A$15&amp;"\"&amp;Values!$A$18),IF(AND($M23=1,$Z23="c"),HYPERLINK(Values!$C$4,Values!$A$4),IF(AND($M23=1,$Z23="p"),HYPERLINK(Values!$C$20&amp;"\"&amp;$E23,Values!$A$15&amp;"\"&amp;Values!$A$20&amp;"\"&amp;$E23),IF(AND($M23=1,$Z23="pr"),HYPERLINK(Values!$C$19,Values!$A$15&amp;"\"&amp;Values!$A$19),IF(AND($M23=1,$Z23="mc"),HYPERLINK(Values!$B$56,Values!$A$55&amp;" "&amp;$G23),IF(AND($M23=1,$Z23=""),"What type of script is it?",HYPERLINK(Values!$B$3&amp;E23&amp;"\"&amp;$H23,"OWNED\"&amp;$E23&amp;"\"&amp;$H23&amp;"\")))))))))</f>
        <v>CS6 unsupported</v>
      </c>
      <c r="AD23" s="48" t="s">
        <v>225</v>
      </c>
      <c r="AG23" s="57"/>
      <c r="AH23" s="81" t="str">
        <f t="shared" si="5"/>
        <v/>
      </c>
      <c r="AI23" s="81">
        <f>IFERROR(IF(AE23="s",AH23*Values!$C$1,AF23*Values!$C$1),"")</f>
        <v>0</v>
      </c>
      <c r="AJ23" s="81"/>
    </row>
    <row r="24" spans="1:36" x14ac:dyDescent="0.25">
      <c r="A24" s="96" t="s">
        <v>253</v>
      </c>
      <c r="B24" s="97"/>
      <c r="C24" s="96"/>
      <c r="D24" s="96"/>
      <c r="E24" s="98"/>
      <c r="F24" s="98"/>
      <c r="G24" s="96"/>
      <c r="H24" s="96"/>
      <c r="I24" s="99"/>
      <c r="J24" s="96"/>
      <c r="K24" s="100"/>
      <c r="L24" s="96"/>
      <c r="M24" s="96"/>
      <c r="N24" s="96"/>
      <c r="O24" s="96"/>
      <c r="P24" s="96"/>
      <c r="Q24" s="96"/>
      <c r="R24" s="101"/>
      <c r="S24" s="96"/>
      <c r="T24" s="96"/>
      <c r="U24" s="100"/>
      <c r="V24" s="99"/>
      <c r="W24" s="100"/>
      <c r="X24" s="100"/>
      <c r="Y24" s="97"/>
      <c r="Z24" s="97"/>
      <c r="AA24" s="100"/>
      <c r="AB24" s="100"/>
      <c r="AC24" s="100"/>
      <c r="AD24" s="96"/>
      <c r="AE24" s="102"/>
      <c r="AF24" s="96"/>
      <c r="AG24" s="98"/>
      <c r="AH24" s="103"/>
      <c r="AI24" s="103"/>
      <c r="AJ24" s="103">
        <f>SUBTOTAL(103,Trials[SimilarAs…])</f>
        <v>0</v>
      </c>
    </row>
    <row r="25" spans="1:36" x14ac:dyDescent="0.25">
      <c r="B25"/>
      <c r="D25"/>
      <c r="E25" s="5"/>
      <c r="F25" s="5"/>
      <c r="G25" s="5"/>
      <c r="I25" s="2"/>
      <c r="K25" s="2"/>
      <c r="L25" s="5"/>
      <c r="O25" s="15"/>
      <c r="P25" s="15"/>
      <c r="Q25" s="1"/>
      <c r="S25" s="1"/>
      <c r="T25" s="1"/>
      <c r="U25" s="2"/>
      <c r="W25" s="2"/>
      <c r="X25" s="2"/>
      <c r="Y25" s="15"/>
      <c r="Z25" s="15"/>
      <c r="AA25" s="2"/>
      <c r="AB25" s="2"/>
      <c r="AC25" s="2"/>
      <c r="AH25" s="22"/>
    </row>
    <row r="26" spans="1:36" x14ac:dyDescent="0.25">
      <c r="B26"/>
      <c r="D26"/>
      <c r="E26" s="5"/>
      <c r="F26" s="5"/>
      <c r="G26" s="5"/>
      <c r="I26" s="2"/>
      <c r="K26" s="2"/>
      <c r="L26" s="5"/>
      <c r="O26" s="15"/>
      <c r="P26" s="15"/>
      <c r="Q26" s="1"/>
      <c r="S26" s="1"/>
      <c r="T26" s="1"/>
      <c r="U26" s="2"/>
      <c r="W26" s="2"/>
      <c r="X26" s="2"/>
      <c r="Y26" s="15"/>
      <c r="Z26" s="15"/>
      <c r="AA26" s="2"/>
      <c r="AB26" s="2"/>
      <c r="AC26" s="2"/>
      <c r="AH26" s="22"/>
    </row>
    <row r="27" spans="1:36" x14ac:dyDescent="0.25">
      <c r="B27"/>
      <c r="D27"/>
      <c r="E27" s="5"/>
      <c r="F27" s="5"/>
      <c r="G27" s="5"/>
      <c r="I27" s="2"/>
      <c r="K27" s="2"/>
      <c r="L27" s="5"/>
      <c r="O27" s="15"/>
      <c r="P27" s="15"/>
      <c r="Q27" s="1"/>
      <c r="S27" s="1"/>
      <c r="T27" s="1"/>
      <c r="U27" s="2"/>
      <c r="W27" s="2"/>
      <c r="X27" s="2"/>
      <c r="Y27" s="15"/>
      <c r="Z27" s="15"/>
      <c r="AA27" s="2"/>
      <c r="AB27" s="2"/>
      <c r="AC27" s="2"/>
      <c r="AH27" s="22"/>
    </row>
    <row r="28" spans="1:36" x14ac:dyDescent="0.25">
      <c r="C28" s="62"/>
      <c r="E28" s="5"/>
      <c r="F28" s="5"/>
      <c r="G28" s="5"/>
      <c r="I28" s="50"/>
      <c r="K28" s="2"/>
      <c r="L28" s="2"/>
      <c r="N28" s="5"/>
      <c r="O28" s="41"/>
      <c r="P28" s="15"/>
      <c r="Q28" s="1"/>
      <c r="S28" s="1"/>
      <c r="T28" s="1"/>
      <c r="U28" s="2"/>
      <c r="W28" s="2"/>
      <c r="X28" s="2"/>
      <c r="Y28" s="15"/>
      <c r="Z28" s="15"/>
      <c r="AA28" s="2"/>
      <c r="AB28" s="2"/>
      <c r="AC28" s="2"/>
      <c r="AD28" s="2"/>
      <c r="AE28" s="16"/>
      <c r="AF28" s="6"/>
      <c r="AG28" s="6"/>
      <c r="AH28" s="37"/>
    </row>
    <row r="29" spans="1:36" x14ac:dyDescent="0.25">
      <c r="V29" s="52"/>
      <c r="Y29" s="15"/>
      <c r="Z29" s="15"/>
      <c r="AF29" s="6"/>
      <c r="AG29" s="6"/>
      <c r="AH29" s="38"/>
    </row>
    <row r="30" spans="1:36" x14ac:dyDescent="0.25">
      <c r="V30" s="52"/>
      <c r="Y30" s="15"/>
      <c r="Z30" s="15"/>
      <c r="AF30" s="6"/>
      <c r="AG30" s="6"/>
      <c r="AH30" s="37"/>
    </row>
    <row r="31" spans="1:36" x14ac:dyDescent="0.25">
      <c r="I31" s="10"/>
      <c r="V31" s="52"/>
      <c r="Y31" s="15"/>
      <c r="Z31" s="15"/>
    </row>
    <row r="32" spans="1:36" x14ac:dyDescent="0.25">
      <c r="V32" s="52"/>
      <c r="Y32" s="15"/>
      <c r="Z32" s="15"/>
    </row>
    <row r="33" spans="8:26" x14ac:dyDescent="0.25">
      <c r="V33" s="52"/>
      <c r="Y33" s="15"/>
      <c r="Z33" s="15"/>
    </row>
    <row r="34" spans="8:26" x14ac:dyDescent="0.25">
      <c r="V34" s="52"/>
      <c r="Y34" s="15"/>
      <c r="Z34" s="15"/>
    </row>
    <row r="35" spans="8:26" x14ac:dyDescent="0.25">
      <c r="V35" s="52"/>
      <c r="Y35" s="15"/>
      <c r="Z35" s="15"/>
    </row>
    <row r="36" spans="8:26" x14ac:dyDescent="0.25">
      <c r="V36" s="52"/>
      <c r="Y36" s="15"/>
      <c r="Z36" s="15"/>
    </row>
    <row r="37" spans="8:26" x14ac:dyDescent="0.25">
      <c r="H37" s="5"/>
      <c r="V37" s="52"/>
      <c r="Y37" s="15"/>
      <c r="Z37" s="15"/>
    </row>
    <row r="38" spans="8:26" x14ac:dyDescent="0.25">
      <c r="V38" s="52"/>
      <c r="Y38" s="15"/>
      <c r="Z38" s="15"/>
    </row>
    <row r="39" spans="8:26" x14ac:dyDescent="0.25">
      <c r="V39" s="52"/>
      <c r="Y39" s="15"/>
      <c r="Z39" s="15"/>
    </row>
    <row r="40" spans="8:26" x14ac:dyDescent="0.25">
      <c r="V40" s="52"/>
      <c r="Y40" s="15"/>
      <c r="Z40" s="15"/>
    </row>
    <row r="41" spans="8:26" x14ac:dyDescent="0.25">
      <c r="V41" s="52"/>
      <c r="Y41" s="15"/>
      <c r="Z41" s="15"/>
    </row>
    <row r="42" spans="8:26" x14ac:dyDescent="0.25">
      <c r="V42" s="52"/>
      <c r="Y42" s="15"/>
      <c r="Z42" s="15"/>
    </row>
    <row r="43" spans="8:26" x14ac:dyDescent="0.25">
      <c r="Y43" s="15"/>
      <c r="Z43" s="15"/>
    </row>
    <row r="44" spans="8:26" x14ac:dyDescent="0.25">
      <c r="Y44" s="15"/>
      <c r="Z44" s="15"/>
    </row>
    <row r="45" spans="8:26" x14ac:dyDescent="0.25">
      <c r="Y45" s="15"/>
      <c r="Z45" s="15"/>
    </row>
    <row r="46" spans="8:26" x14ac:dyDescent="0.25">
      <c r="Y46" s="15"/>
      <c r="Z46" s="15"/>
    </row>
    <row r="47" spans="8:26" x14ac:dyDescent="0.25">
      <c r="Y47" s="15"/>
      <c r="Z47" s="15"/>
    </row>
    <row r="48" spans="8:26" x14ac:dyDescent="0.25">
      <c r="Y48" s="15"/>
      <c r="Z48" s="15"/>
    </row>
    <row r="49" spans="8:26" x14ac:dyDescent="0.25">
      <c r="Y49" s="15"/>
      <c r="Z49" s="15"/>
    </row>
    <row r="50" spans="8:26" x14ac:dyDescent="0.25">
      <c r="Y50" s="15"/>
      <c r="Z50" s="15"/>
    </row>
    <row r="51" spans="8:26" x14ac:dyDescent="0.25">
      <c r="Y51" s="15"/>
      <c r="Z51" s="15"/>
    </row>
    <row r="52" spans="8:26" x14ac:dyDescent="0.25">
      <c r="Y52" s="15"/>
      <c r="Z52" s="15"/>
    </row>
    <row r="53" spans="8:26" x14ac:dyDescent="0.25">
      <c r="H53" s="5"/>
      <c r="Y53" s="15"/>
      <c r="Z53" s="15"/>
    </row>
    <row r="54" spans="8:26" x14ac:dyDescent="0.25">
      <c r="Y54" s="15"/>
      <c r="Z54" s="15"/>
    </row>
    <row r="55" spans="8:26" x14ac:dyDescent="0.25">
      <c r="Y55" s="15"/>
      <c r="Z55" s="15"/>
    </row>
    <row r="56" spans="8:26" x14ac:dyDescent="0.25">
      <c r="Y56" s="15"/>
      <c r="Z56" s="15"/>
    </row>
    <row r="57" spans="8:26" x14ac:dyDescent="0.25">
      <c r="Y57" s="15"/>
      <c r="Z57" s="15"/>
    </row>
    <row r="58" spans="8:26" x14ac:dyDescent="0.25">
      <c r="Y58" s="15"/>
      <c r="Z58" s="15"/>
    </row>
    <row r="59" spans="8:26" x14ac:dyDescent="0.25">
      <c r="Y59" s="15"/>
      <c r="Z59" s="15"/>
    </row>
    <row r="60" spans="8:26" x14ac:dyDescent="0.25">
      <c r="Y60" s="15"/>
      <c r="Z60" s="15"/>
    </row>
    <row r="61" spans="8:26" x14ac:dyDescent="0.25">
      <c r="Y61" s="15"/>
      <c r="Z61" s="15"/>
    </row>
    <row r="62" spans="8:26" x14ac:dyDescent="0.25">
      <c r="Y62" s="15"/>
      <c r="Z62" s="15"/>
    </row>
    <row r="63" spans="8:26" x14ac:dyDescent="0.25">
      <c r="Y63" s="15"/>
      <c r="Z63" s="15"/>
    </row>
    <row r="64" spans="8:26" x14ac:dyDescent="0.25">
      <c r="Y64" s="15"/>
      <c r="Z64" s="15"/>
    </row>
    <row r="65" spans="25:26" x14ac:dyDescent="0.25">
      <c r="Y65" s="15"/>
      <c r="Z65" s="15"/>
    </row>
    <row r="66" spans="25:26" x14ac:dyDescent="0.25">
      <c r="Y66" s="15"/>
      <c r="Z66" s="15"/>
    </row>
  </sheetData>
  <conditionalFormatting sqref="S2:T8 S16 S17:T17 S10:T15">
    <cfRule type="cellIs" dxfId="2186" priority="359" operator="equal">
      <formula>"No"</formula>
    </cfRule>
  </conditionalFormatting>
  <conditionalFormatting sqref="P2:P21 N25:N27">
    <cfRule type="cellIs" dxfId="2185" priority="357" operator="equal">
      <formula>"NO"</formula>
    </cfRule>
    <cfRule type="cellIs" dxfId="2184" priority="358" operator="equal">
      <formula>"YES"</formula>
    </cfRule>
  </conditionalFormatting>
  <conditionalFormatting sqref="N29:N30">
    <cfRule type="cellIs" dxfId="2183" priority="352" operator="equal">
      <formula>"NO"</formula>
    </cfRule>
    <cfRule type="cellIs" dxfId="2182" priority="353" operator="equal">
      <formula>"YES"</formula>
    </cfRule>
  </conditionalFormatting>
  <conditionalFormatting sqref="N29:N30">
    <cfRule type="containsText" dxfId="2181" priority="351" operator="containsText" text="Effect">
      <formula>NOT(ISERROR(SEARCH("Effect",N29)))</formula>
    </cfRule>
  </conditionalFormatting>
  <conditionalFormatting sqref="D29:D1048576">
    <cfRule type="cellIs" dxfId="2180" priority="360" operator="between">
      <formula>$D$14</formula>
      <formula>$D$5</formula>
    </cfRule>
    <cfRule type="cellIs" dxfId="2179" priority="361" operator="between">
      <formula>$D$17</formula>
      <formula>$D$16</formula>
    </cfRule>
  </conditionalFormatting>
  <conditionalFormatting sqref="Q2:Q3">
    <cfRule type="cellIs" dxfId="2178" priority="349" operator="equal">
      <formula>"NO"</formula>
    </cfRule>
    <cfRule type="cellIs" dxfId="2177" priority="350" operator="equal">
      <formula>"YES"</formula>
    </cfRule>
  </conditionalFormatting>
  <conditionalFormatting sqref="P2:P21">
    <cfRule type="cellIs" dxfId="2176" priority="348" operator="equal">
      <formula>"CC 2018"</formula>
    </cfRule>
  </conditionalFormatting>
  <conditionalFormatting sqref="P2:P21">
    <cfRule type="cellIs" dxfId="2175" priority="347" operator="equal">
      <formula>"CC 2017"</formula>
    </cfRule>
  </conditionalFormatting>
  <conditionalFormatting sqref="O2:O21">
    <cfRule type="cellIs" dxfId="2174" priority="345" operator="equal">
      <formula>"NO"</formula>
    </cfRule>
    <cfRule type="cellIs" dxfId="2173" priority="346" operator="equal">
      <formula>"YES"</formula>
    </cfRule>
  </conditionalFormatting>
  <conditionalFormatting sqref="O2:O21">
    <cfRule type="cellIs" dxfId="2172" priority="343" operator="equal">
      <formula>"&gt; CC"</formula>
    </cfRule>
    <cfRule type="cellIs" dxfId="2171" priority="344" operator="notEqual">
      <formula>"CC"</formula>
    </cfRule>
  </conditionalFormatting>
  <conditionalFormatting sqref="AC2:AC23">
    <cfRule type="cellIs" dxfId="2170" priority="336" operator="equal">
      <formula>"CS6 unsupported"</formula>
    </cfRule>
    <cfRule type="cellIs" dxfId="2169" priority="337" stopIfTrue="1" operator="equal">
      <formula>"""---"""</formula>
    </cfRule>
    <cfRule type="containsText" dxfId="2168" priority="338" operator="containsText" text="ERROR">
      <formula>NOT(ISERROR(SEARCH("ERROR",AC2)))</formula>
    </cfRule>
  </conditionalFormatting>
  <conditionalFormatting sqref="B29:B1048576 B2:B8 B10:B17">
    <cfRule type="cellIs" dxfId="2167" priority="335" operator="equal">
      <formula>"f"</formula>
    </cfRule>
  </conditionalFormatting>
  <conditionalFormatting sqref="Z29:Z1048576">
    <cfRule type="cellIs" dxfId="2166" priority="329" operator="equal">
      <formula>"pr"</formula>
    </cfRule>
    <cfRule type="cellIs" dxfId="2165" priority="330" operator="equal">
      <formula>"p"</formula>
    </cfRule>
    <cfRule type="cellIs" dxfId="2164" priority="331" operator="equal">
      <formula>"ex"</formula>
    </cfRule>
    <cfRule type="cellIs" dxfId="2163" priority="332" operator="equal">
      <formula>"s"</formula>
    </cfRule>
    <cfRule type="cellIs" dxfId="2162" priority="333" operator="equal">
      <formula>"ui"</formula>
    </cfRule>
    <cfRule type="cellIs" dxfId="2161" priority="334" operator="equal">
      <formula>"c"</formula>
    </cfRule>
  </conditionalFormatting>
  <conditionalFormatting sqref="L2:L21">
    <cfRule type="cellIs" dxfId="2160" priority="327" operator="notEqual">
      <formula>"NO"</formula>
    </cfRule>
    <cfRule type="cellIs" dxfId="2159" priority="328" operator="equal">
      <formula>"NO"</formula>
    </cfRule>
  </conditionalFormatting>
  <conditionalFormatting sqref="N2:N8 N10:N17">
    <cfRule type="cellIs" dxfId="2158" priority="325" operator="equal">
      <formula>"NO"</formula>
    </cfRule>
    <cfRule type="cellIs" dxfId="2157" priority="326" operator="equal">
      <formula>"YES"</formula>
    </cfRule>
  </conditionalFormatting>
  <conditionalFormatting sqref="N2:N8 N10:N17">
    <cfRule type="containsText" dxfId="2156" priority="324" operator="containsText" text="Effect">
      <formula>NOT(ISERROR(SEARCH("Effect",N2)))</formula>
    </cfRule>
  </conditionalFormatting>
  <conditionalFormatting sqref="Y29:Y1048576 Y2:Y23">
    <cfRule type="cellIs" dxfId="2155" priority="318" operator="equal">
      <formula>"pr"</formula>
    </cfRule>
    <cfRule type="cellIs" dxfId="2154" priority="319" operator="equal">
      <formula>"p"</formula>
    </cfRule>
    <cfRule type="cellIs" dxfId="2153" priority="320" operator="equal">
      <formula>"ex"</formula>
    </cfRule>
    <cfRule type="cellIs" dxfId="2152" priority="321" operator="equal">
      <formula>"s"</formula>
    </cfRule>
    <cfRule type="cellIs" dxfId="2151" priority="322" operator="equal">
      <formula>"ui"</formula>
    </cfRule>
    <cfRule type="cellIs" dxfId="2150" priority="323" operator="equal">
      <formula>"c"</formula>
    </cfRule>
  </conditionalFormatting>
  <conditionalFormatting sqref="N18 N28:O28">
    <cfRule type="cellIs" dxfId="2149" priority="313" operator="equal">
      <formula>"NO"</formula>
    </cfRule>
    <cfRule type="cellIs" dxfId="2148" priority="314" operator="equal">
      <formula>"YES"</formula>
    </cfRule>
  </conditionalFormatting>
  <conditionalFormatting sqref="N18 N28:O28">
    <cfRule type="containsText" dxfId="2147" priority="312" operator="containsText" text="Effect">
      <formula>NOT(ISERROR(SEARCH("Effect",N18)))</formula>
    </cfRule>
  </conditionalFormatting>
  <conditionalFormatting sqref="N18 N28:O28">
    <cfRule type="containsText" dxfId="2146" priority="311" operator="containsText" text="Effect">
      <formula>NOT(ISERROR(SEARCH("Effect",N18)))</formula>
    </cfRule>
  </conditionalFormatting>
  <conditionalFormatting sqref="P28">
    <cfRule type="cellIs" dxfId="2145" priority="310" operator="equal">
      <formula>"CC 2018"</formula>
    </cfRule>
  </conditionalFormatting>
  <conditionalFormatting sqref="P28">
    <cfRule type="cellIs" dxfId="2144" priority="309" operator="equal">
      <formula>"CC 2017"</formula>
    </cfRule>
  </conditionalFormatting>
  <conditionalFormatting sqref="AH28">
    <cfRule type="expression" dxfId="2143" priority="308">
      <formula>#REF!="sale"</formula>
    </cfRule>
  </conditionalFormatting>
  <conditionalFormatting sqref="O28">
    <cfRule type="cellIs" dxfId="2142" priority="307" operator="equal">
      <formula>"&gt; CS6"</formula>
    </cfRule>
  </conditionalFormatting>
  <conditionalFormatting sqref="Z28">
    <cfRule type="cellIs" dxfId="2141" priority="301" operator="equal">
      <formula>"pre"</formula>
    </cfRule>
    <cfRule type="cellIs" dxfId="2140" priority="302" operator="equal">
      <formula>"p"</formula>
    </cfRule>
    <cfRule type="cellIs" dxfId="2139" priority="303" operator="equal">
      <formula>"ex"</formula>
    </cfRule>
    <cfRule type="cellIs" dxfId="2138" priority="304" operator="equal">
      <formula>"s"</formula>
    </cfRule>
    <cfRule type="cellIs" dxfId="2137" priority="305" operator="equal">
      <formula>"ui"</formula>
    </cfRule>
    <cfRule type="cellIs" dxfId="2136" priority="306" operator="equal">
      <formula>"c"</formula>
    </cfRule>
  </conditionalFormatting>
  <conditionalFormatting sqref="AC28">
    <cfRule type="cellIs" dxfId="2135" priority="298" operator="equal">
      <formula>"CS6 unsupported"</formula>
    </cfRule>
    <cfRule type="cellIs" dxfId="2134" priority="299" stopIfTrue="1" operator="equal">
      <formula>"""---"""</formula>
    </cfRule>
    <cfRule type="containsText" dxfId="2133" priority="300" operator="containsText" text="ERROR">
      <formula>NOT(ISERROR(SEARCH("ERROR",AC28)))</formula>
    </cfRule>
  </conditionalFormatting>
  <conditionalFormatting sqref="Y28">
    <cfRule type="cellIs" dxfId="2132" priority="292" operator="equal">
      <formula>"pre"</formula>
    </cfRule>
    <cfRule type="cellIs" dxfId="2131" priority="293" operator="equal">
      <formula>"p"</formula>
    </cfRule>
    <cfRule type="cellIs" dxfId="2130" priority="294" operator="equal">
      <formula>"ex"</formula>
    </cfRule>
    <cfRule type="cellIs" dxfId="2129" priority="295" operator="equal">
      <formula>"s"</formula>
    </cfRule>
    <cfRule type="cellIs" dxfId="2128" priority="296" operator="equal">
      <formula>"ui"</formula>
    </cfRule>
    <cfRule type="cellIs" dxfId="2127" priority="297" operator="equal">
      <formula>"c"</formula>
    </cfRule>
  </conditionalFormatting>
  <conditionalFormatting sqref="AC25:AC27">
    <cfRule type="cellIs" dxfId="2126" priority="288" operator="equal">
      <formula>"CS6 unsupported"</formula>
    </cfRule>
    <cfRule type="cellIs" dxfId="2125" priority="289" stopIfTrue="1" operator="equal">
      <formula>"""---"""</formula>
    </cfRule>
  </conditionalFormatting>
  <conditionalFormatting sqref="O27:Q27 S27:T27 V27">
    <cfRule type="cellIs" dxfId="2124" priority="282" operator="equal">
      <formula>"NO"</formula>
    </cfRule>
    <cfRule type="cellIs" dxfId="2123" priority="283" operator="equal">
      <formula>"YES"</formula>
    </cfRule>
  </conditionalFormatting>
  <conditionalFormatting sqref="P27">
    <cfRule type="cellIs" dxfId="2122" priority="281" operator="equal">
      <formula>"CC 2018"</formula>
    </cfRule>
  </conditionalFormatting>
  <conditionalFormatting sqref="P27">
    <cfRule type="cellIs" dxfId="2121" priority="280" operator="equal">
      <formula>"CC 2017"</formula>
    </cfRule>
  </conditionalFormatting>
  <conditionalFormatting sqref="O27">
    <cfRule type="cellIs" dxfId="2120" priority="279" operator="equal">
      <formula>"&gt; CS6"</formula>
    </cfRule>
  </conditionalFormatting>
  <conditionalFormatting sqref="O27">
    <cfRule type="cellIs" dxfId="2119" priority="278" operator="equal">
      <formula>"CS6"</formula>
    </cfRule>
  </conditionalFormatting>
  <conditionalFormatting sqref="O27">
    <cfRule type="cellIs" dxfId="2118" priority="277" operator="equal">
      <formula>"CS6"</formula>
    </cfRule>
  </conditionalFormatting>
  <conditionalFormatting sqref="Z27">
    <cfRule type="cellIs" dxfId="2117" priority="271" operator="equal">
      <formula>"pre"</formula>
    </cfRule>
    <cfRule type="cellIs" dxfId="2116" priority="272" operator="equal">
      <formula>"p"</formula>
    </cfRule>
    <cfRule type="cellIs" dxfId="2115" priority="273" operator="equal">
      <formula>"ex"</formula>
    </cfRule>
    <cfRule type="cellIs" dxfId="2114" priority="274" operator="equal">
      <formula>"s"</formula>
    </cfRule>
    <cfRule type="cellIs" dxfId="2113" priority="275" operator="equal">
      <formula>"ui"</formula>
    </cfRule>
    <cfRule type="cellIs" dxfId="2112" priority="276" operator="equal">
      <formula>"c"</formula>
    </cfRule>
  </conditionalFormatting>
  <conditionalFormatting sqref="Y27">
    <cfRule type="cellIs" dxfId="2111" priority="265" operator="equal">
      <formula>"pre"</formula>
    </cfRule>
    <cfRule type="cellIs" dxfId="2110" priority="266" operator="equal">
      <formula>"p"</formula>
    </cfRule>
    <cfRule type="cellIs" dxfId="2109" priority="267" operator="equal">
      <formula>"ex"</formula>
    </cfRule>
    <cfRule type="cellIs" dxfId="2108" priority="268" operator="equal">
      <formula>"s"</formula>
    </cfRule>
    <cfRule type="cellIs" dxfId="2107" priority="269" operator="equal">
      <formula>"ui"</formula>
    </cfRule>
    <cfRule type="cellIs" dxfId="2106" priority="270" operator="equal">
      <formula>"c"</formula>
    </cfRule>
  </conditionalFormatting>
  <conditionalFormatting sqref="O26:Q26 S26:T26 V26">
    <cfRule type="cellIs" dxfId="2105" priority="263" operator="equal">
      <formula>"NO"</formula>
    </cfRule>
    <cfRule type="cellIs" dxfId="2104" priority="264" operator="equal">
      <formula>"YES"</formula>
    </cfRule>
  </conditionalFormatting>
  <conditionalFormatting sqref="P26">
    <cfRule type="cellIs" dxfId="2103" priority="262" operator="equal">
      <formula>"CC 2018"</formula>
    </cfRule>
  </conditionalFormatting>
  <conditionalFormatting sqref="P26">
    <cfRule type="cellIs" dxfId="2102" priority="261" operator="equal">
      <formula>"CC 2017"</formula>
    </cfRule>
  </conditionalFormatting>
  <conditionalFormatting sqref="O26">
    <cfRule type="cellIs" dxfId="2101" priority="260" operator="equal">
      <formula>"&gt; CS6"</formula>
    </cfRule>
  </conditionalFormatting>
  <conditionalFormatting sqref="O26">
    <cfRule type="cellIs" dxfId="2100" priority="259" operator="equal">
      <formula>"CS6"</formula>
    </cfRule>
  </conditionalFormatting>
  <conditionalFormatting sqref="O26">
    <cfRule type="cellIs" dxfId="2099" priority="258" operator="equal">
      <formula>"CS6"</formula>
    </cfRule>
  </conditionalFormatting>
  <conditionalFormatting sqref="Z26">
    <cfRule type="cellIs" dxfId="2098" priority="252" operator="equal">
      <formula>"pre"</formula>
    </cfRule>
    <cfRule type="cellIs" dxfId="2097" priority="253" operator="equal">
      <formula>"p"</formula>
    </cfRule>
    <cfRule type="cellIs" dxfId="2096" priority="254" operator="equal">
      <formula>"ex"</formula>
    </cfRule>
    <cfRule type="cellIs" dxfId="2095" priority="255" operator="equal">
      <formula>"s"</formula>
    </cfRule>
    <cfRule type="cellIs" dxfId="2094" priority="256" operator="equal">
      <formula>"ui"</formula>
    </cfRule>
    <cfRule type="cellIs" dxfId="2093" priority="257" operator="equal">
      <formula>"c"</formula>
    </cfRule>
  </conditionalFormatting>
  <conditionalFormatting sqref="Y26">
    <cfRule type="cellIs" dxfId="2092" priority="246" operator="equal">
      <formula>"pre"</formula>
    </cfRule>
    <cfRule type="cellIs" dxfId="2091" priority="247" operator="equal">
      <formula>"p"</formula>
    </cfRule>
    <cfRule type="cellIs" dxfId="2090" priority="248" operator="equal">
      <formula>"ex"</formula>
    </cfRule>
    <cfRule type="cellIs" dxfId="2089" priority="249" operator="equal">
      <formula>"s"</formula>
    </cfRule>
    <cfRule type="cellIs" dxfId="2088" priority="250" operator="equal">
      <formula>"ui"</formula>
    </cfRule>
    <cfRule type="cellIs" dxfId="2087" priority="251" operator="equal">
      <formula>"c"</formula>
    </cfRule>
  </conditionalFormatting>
  <conditionalFormatting sqref="O25:Q25 S25:T25 V25">
    <cfRule type="cellIs" dxfId="2086" priority="244" operator="equal">
      <formula>"NO"</formula>
    </cfRule>
    <cfRule type="cellIs" dxfId="2085" priority="245" operator="equal">
      <formula>"YES"</formula>
    </cfRule>
  </conditionalFormatting>
  <conditionalFormatting sqref="P25">
    <cfRule type="cellIs" dxfId="2084" priority="243" operator="equal">
      <formula>"CC 2018"</formula>
    </cfRule>
  </conditionalFormatting>
  <conditionalFormatting sqref="P25">
    <cfRule type="cellIs" dxfId="2083" priority="242" operator="equal">
      <formula>"CC 2017"</formula>
    </cfRule>
  </conditionalFormatting>
  <conditionalFormatting sqref="O25">
    <cfRule type="cellIs" dxfId="2082" priority="241" operator="equal">
      <formula>"&gt; CS6"</formula>
    </cfRule>
  </conditionalFormatting>
  <conditionalFormatting sqref="O25">
    <cfRule type="cellIs" dxfId="2081" priority="240" operator="equal">
      <formula>"CS6"</formula>
    </cfRule>
  </conditionalFormatting>
  <conditionalFormatting sqref="O25">
    <cfRule type="cellIs" dxfId="2080" priority="239" operator="equal">
      <formula>"CS6"</formula>
    </cfRule>
  </conditionalFormatting>
  <conditionalFormatting sqref="Z25">
    <cfRule type="cellIs" dxfId="2079" priority="233" operator="equal">
      <formula>"pre"</formula>
    </cfRule>
    <cfRule type="cellIs" dxfId="2078" priority="234" operator="equal">
      <formula>"p"</formula>
    </cfRule>
    <cfRule type="cellIs" dxfId="2077" priority="235" operator="equal">
      <formula>"ex"</formula>
    </cfRule>
    <cfRule type="cellIs" dxfId="2076" priority="236" operator="equal">
      <formula>"s"</formula>
    </cfRule>
    <cfRule type="cellIs" dxfId="2075" priority="237" operator="equal">
      <formula>"ui"</formula>
    </cfRule>
    <cfRule type="cellIs" dxfId="2074" priority="238" operator="equal">
      <formula>"c"</formula>
    </cfRule>
  </conditionalFormatting>
  <conditionalFormatting sqref="Y25">
    <cfRule type="cellIs" dxfId="2073" priority="227" operator="equal">
      <formula>"pre"</formula>
    </cfRule>
    <cfRule type="cellIs" dxfId="2072" priority="228" operator="equal">
      <formula>"p"</formula>
    </cfRule>
    <cfRule type="cellIs" dxfId="2071" priority="229" operator="equal">
      <formula>"ex"</formula>
    </cfRule>
    <cfRule type="cellIs" dxfId="2070" priority="230" operator="equal">
      <formula>"s"</formula>
    </cfRule>
    <cfRule type="cellIs" dxfId="2069" priority="231" operator="equal">
      <formula>"ui"</formula>
    </cfRule>
    <cfRule type="cellIs" dxfId="2068" priority="232" operator="equal">
      <formula>"c"</formula>
    </cfRule>
  </conditionalFormatting>
  <conditionalFormatting sqref="S19">
    <cfRule type="cellIs" dxfId="2067" priority="187" operator="equal">
      <formula>"NO"</formula>
    </cfRule>
    <cfRule type="cellIs" dxfId="2066" priority="188" operator="equal">
      <formula>"YES"</formula>
    </cfRule>
  </conditionalFormatting>
  <conditionalFormatting sqref="N19">
    <cfRule type="cellIs" dxfId="2065" priority="185" operator="equal">
      <formula>"NO"</formula>
    </cfRule>
    <cfRule type="cellIs" dxfId="2064" priority="186" operator="equal">
      <formula>"YES"</formula>
    </cfRule>
  </conditionalFormatting>
  <conditionalFormatting sqref="Q19 T19">
    <cfRule type="cellIs" dxfId="2063" priority="183" operator="equal">
      <formula>"NO"</formula>
    </cfRule>
    <cfRule type="cellIs" dxfId="2062" priority="184" operator="equal">
      <formula>"YES"</formula>
    </cfRule>
  </conditionalFormatting>
  <conditionalFormatting sqref="N20">
    <cfRule type="cellIs" dxfId="2061" priority="161" operator="equal">
      <formula>"NO"</formula>
    </cfRule>
    <cfRule type="cellIs" dxfId="2060" priority="162" operator="equal">
      <formula>"YES"</formula>
    </cfRule>
  </conditionalFormatting>
  <conditionalFormatting sqref="Q20 S20:T20">
    <cfRule type="cellIs" dxfId="2059" priority="159" operator="equal">
      <formula>"NO"</formula>
    </cfRule>
    <cfRule type="cellIs" dxfId="2058" priority="160" operator="equal">
      <formula>"YES"</formula>
    </cfRule>
  </conditionalFormatting>
  <conditionalFormatting sqref="Q21 S21:T21">
    <cfRule type="cellIs" dxfId="2057" priority="87" operator="equal">
      <formula>"NO"</formula>
    </cfRule>
    <cfRule type="cellIs" dxfId="2056" priority="88" operator="equal">
      <formula>"YES"</formula>
    </cfRule>
  </conditionalFormatting>
  <conditionalFormatting sqref="N21">
    <cfRule type="cellIs" dxfId="2055" priority="84" operator="equal">
      <formula>"NO"</formula>
    </cfRule>
    <cfRule type="cellIs" dxfId="2054" priority="85" operator="equal">
      <formula>"YES"</formula>
    </cfRule>
  </conditionalFormatting>
  <conditionalFormatting sqref="S9:T9">
    <cfRule type="cellIs" dxfId="2053" priority="61" operator="equal">
      <formula>"No"</formula>
    </cfRule>
  </conditionalFormatting>
  <conditionalFormatting sqref="B9">
    <cfRule type="cellIs" dxfId="2052" priority="51" operator="equal">
      <formula>"f"</formula>
    </cfRule>
  </conditionalFormatting>
  <conditionalFormatting sqref="N9">
    <cfRule type="cellIs" dxfId="2051" priority="41" operator="equal">
      <formula>"NO"</formula>
    </cfRule>
    <cfRule type="cellIs" dxfId="2050" priority="42" operator="equal">
      <formula>"YES"</formula>
    </cfRule>
  </conditionalFormatting>
  <conditionalFormatting sqref="N9">
    <cfRule type="containsText" dxfId="2049" priority="40" operator="containsText" text="Effect">
      <formula>NOT(ISERROR(SEARCH("Effect",N9)))</formula>
    </cfRule>
  </conditionalFormatting>
  <conditionalFormatting sqref="Z2:Z23">
    <cfRule type="cellIs" dxfId="2048" priority="28" operator="equal">
      <formula>"pr"</formula>
    </cfRule>
    <cfRule type="cellIs" dxfId="2047" priority="29" operator="equal">
      <formula>"p"</formula>
    </cfRule>
    <cfRule type="cellIs" dxfId="2046" priority="30" operator="equal">
      <formula>"ex"</formula>
    </cfRule>
    <cfRule type="cellIs" dxfId="2045" priority="31" operator="equal">
      <formula>"s"</formula>
    </cfRule>
    <cfRule type="cellIs" dxfId="2044" priority="32" operator="equal">
      <formula>"ui"</formula>
    </cfRule>
    <cfRule type="cellIs" dxfId="2043" priority="33" operator="equal">
      <formula>"c"</formula>
    </cfRule>
  </conditionalFormatting>
  <conditionalFormatting sqref="AI2:AI23">
    <cfRule type="expression" dxfId="2042" priority="16">
      <formula>$AE2="s"</formula>
    </cfRule>
  </conditionalFormatting>
  <conditionalFormatting sqref="AG2:AH23 AJ2:AJ23">
    <cfRule type="expression" dxfId="2041" priority="18">
      <formula>$AE2="s"</formula>
    </cfRule>
  </conditionalFormatting>
  <conditionalFormatting sqref="AH2:AH23">
    <cfRule type="expression" dxfId="2040" priority="17">
      <formula>$AE2="s"</formula>
    </cfRule>
  </conditionalFormatting>
  <conditionalFormatting sqref="AD28">
    <cfRule type="cellIs" dxfId="2039" priority="12" operator="equal">
      <formula>"CS6 unsupported"</formula>
    </cfRule>
    <cfRule type="cellIs" dxfId="2038" priority="13" stopIfTrue="1" operator="equal">
      <formula>"""---"""</formula>
    </cfRule>
    <cfRule type="containsText" dxfId="2037" priority="14" operator="containsText" text="ERROR">
      <formula>NOT(ISERROR(SEARCH("ERROR",AD28)))</formula>
    </cfRule>
  </conditionalFormatting>
  <dataValidations count="1">
    <dataValidation type="list" allowBlank="1" showInputMessage="1" showErrorMessage="1" sqref="C2:C21" xr:uid="{00000000-0002-0000-0100-000000000000}">
      <formula1>"Started,Fresh"</formula1>
    </dataValidation>
  </dataValidations>
  <pageMargins left="0.7" right="0.7" top="0.75" bottom="0.75" header="0.3" footer="0.3"/>
  <pageSetup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62" operator="containsText" text="Effect" id="{41D27C05-43A3-4FDF-9786-4EE42CC84C18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Q2:Q3</xm:sqref>
        </x14:conditionalFormatting>
        <x14:conditionalFormatting xmlns:xm="http://schemas.microsoft.com/office/excel/2006/main">
          <x14:cfRule type="expression" priority="342" id="{F240D0E4-732B-49CD-A572-DC578728E661}">
            <xm:f>'Do Not Own'!#REF!="sale"</xm:f>
            <x14:dxf>
              <font>
                <b/>
                <i val="0"/>
                <color rgb="FFFF0000"/>
              </font>
            </x14:dxf>
          </x14:cfRule>
          <xm:sqref>AH30</xm:sqref>
        </x14:conditionalFormatting>
        <x14:conditionalFormatting xmlns:xm="http://schemas.microsoft.com/office/excel/2006/main">
          <x14:cfRule type="containsText" priority="339" operator="containsText" text="Effect" id="{528EF372-D4E0-42E7-92EE-5F93501683D6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H6:H7</xm:sqref>
        </x14:conditionalFormatting>
        <x14:conditionalFormatting xmlns:xm="http://schemas.microsoft.com/office/excel/2006/main">
          <x14:cfRule type="containsText" priority="284" operator="containsText" text="Effect" id="{3D36D4BF-5A05-45F0-8035-88B20505EC59}">
            <xm:f>NOT(ISERROR(SEARCH("Effect",'Do Not Own'!E15)))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E27:G27 Q27 S27:T27 V27 O27 L27 Q25 S25:T25 V25 O25 L25 E25:G25</xm:sqref>
        </x14:conditionalFormatting>
        <x14:conditionalFormatting xmlns:xm="http://schemas.microsoft.com/office/excel/2006/main">
          <x14:cfRule type="containsText" priority="291" operator="containsText" text="Effect" id="{A3FEE916-98A0-41B3-AA79-44ABA13BF0CC}">
            <xm:f>NOT(ISERROR(SEARCH("Effect",'Do Not Own'!E15)))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Q26 S26:T26 V26 E26:G26 O26 L26</xm:sqref>
        </x14:conditionalFormatting>
        <x14:conditionalFormatting xmlns:xm="http://schemas.microsoft.com/office/excel/2006/main">
          <x14:cfRule type="containsText" priority="363" operator="containsText" text="Effect" id="{72929797-3B24-4470-AAE4-2B89678DC4F2}">
            <xm:f>NOT(ISERROR(SEARCH("Effect",'No License required_CS6'!N41)))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N19</xm:sqref>
        </x14:conditionalFormatting>
        <x14:conditionalFormatting xmlns:xm="http://schemas.microsoft.com/office/excel/2006/main">
          <x14:cfRule type="containsText" priority="368" operator="containsText" text="Effect" id="{F216CEDE-1818-4611-A1B0-151D3AED5FE3}">
            <xm:f>NOT(ISERROR(SEARCH("Effect",'Do Not Own'!E13)))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Q20 E20:F20 S20:T20</xm:sqref>
        </x14:conditionalFormatting>
        <x14:conditionalFormatting xmlns:xm="http://schemas.microsoft.com/office/excel/2006/main">
          <x14:cfRule type="containsText" priority="369" operator="containsText" text="Effect" id="{EC9752BD-A9E2-44AB-B676-965004D291C4}">
            <xm:f>NOT(ISERROR(SEARCH("Effect",'PaidLicensed-CS6-Enabled'!S84)))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S19</xm:sqref>
        </x14:conditionalFormatting>
        <x14:conditionalFormatting xmlns:xm="http://schemas.microsoft.com/office/excel/2006/main">
          <x14:cfRule type="containsText" priority="370" operator="containsText" text="Effect" id="{590869E5-DB4D-4604-9079-D0FCAEDE13DD}">
            <xm:f>NOT(ISERROR(SEARCH("Effect",'No License required_CS6'!N49)))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N20</xm:sqref>
        </x14:conditionalFormatting>
        <x14:conditionalFormatting xmlns:xm="http://schemas.microsoft.com/office/excel/2006/main">
          <x14:cfRule type="containsText" priority="10719" operator="containsText" text="Effect" id="{3D36D4BF-5A05-45F0-8035-88B20505EC59}">
            <xm:f>NOT(ISERROR(SEARCH("Effect",'Do Not Own'!E11)))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E19:G19 Q19 T19</xm:sqref>
        </x14:conditionalFormatting>
        <x14:conditionalFormatting xmlns:xm="http://schemas.microsoft.com/office/excel/2006/main">
          <x14:cfRule type="containsText" priority="11936" operator="containsText" text="Effect" id="{795A3B34-F7E7-442D-B53F-4775699630F3}">
            <xm:f>NOT(ISERROR(SEARCH("Effect",'Do Not Own'!E39)))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Q21 S21:T21 E21:G21 N21</xm:sqref>
        </x14:conditionalFormatting>
        <x14:conditionalFormatting xmlns:xm="http://schemas.microsoft.com/office/excel/2006/main">
          <x14:cfRule type="containsText" priority="12891" operator="containsText" text="Effect" id="{E5F2D66F-9F8E-4725-ADA7-71D3B581D4B0}">
            <xm:f>NOT(ISERROR(SEARCH("Effect",'No License required_CS6'!N20)))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N25:N27</xm:sqref>
        </x14:conditionalFormatting>
        <x14:conditionalFormatting xmlns:xm="http://schemas.microsoft.com/office/excel/2006/main">
          <x14:cfRule type="containsText" priority="12893" operator="containsText" text="ERROR" id="{5195121C-11D2-45EA-9BFD-A2B2264C90AD}">
            <xm:f>NOT(ISERROR(SEARCH("ERROR",'PaidLicensed-CS6-Enabled'!AC32)))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AC25:AC27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4" tint="0.59999389629810485"/>
  </sheetPr>
  <dimension ref="A1:AP174"/>
  <sheetViews>
    <sheetView zoomScale="80" zoomScaleNormal="80" workbookViewId="0">
      <pane ySplit="1" topLeftCell="A55" activePane="bottomLeft" state="frozen"/>
      <selection pane="bottomLeft" activeCell="AG1" sqref="AG1"/>
    </sheetView>
  </sheetViews>
  <sheetFormatPr defaultRowHeight="15" x14ac:dyDescent="0.25"/>
  <cols>
    <col min="1" max="1" width="8.140625" hidden="1" customWidth="1"/>
    <col min="2" max="2" width="8.42578125" style="15" hidden="1" customWidth="1"/>
    <col min="3" max="3" width="14.7109375" hidden="1" customWidth="1"/>
    <col min="4" max="4" width="11.140625" style="7" hidden="1" customWidth="1"/>
    <col min="5" max="5" width="20.140625" customWidth="1"/>
    <col min="6" max="6" width="28.28515625" customWidth="1"/>
    <col min="7" max="7" width="28.5703125" customWidth="1"/>
    <col min="8" max="8" width="30.7109375" customWidth="1"/>
    <col min="9" max="9" width="23.140625" hidden="1" customWidth="1"/>
    <col min="10" max="10" width="46.5703125" hidden="1" customWidth="1"/>
    <col min="11" max="11" width="24.42578125" hidden="1" customWidth="1"/>
    <col min="12" max="12" width="7.28515625" customWidth="1"/>
    <col min="13" max="13" width="4.85546875" style="15" customWidth="1"/>
    <col min="14" max="14" width="7.5703125" customWidth="1"/>
    <col min="15" max="15" width="9.85546875" customWidth="1"/>
    <col min="16" max="16" width="10.5703125" customWidth="1"/>
    <col min="17" max="17" width="12.140625" style="13" customWidth="1"/>
    <col min="18" max="18" width="17" style="11" customWidth="1"/>
    <col min="19" max="19" width="17.140625" hidden="1" customWidth="1"/>
    <col min="20" max="20" width="28.7109375" hidden="1" customWidth="1"/>
    <col min="21" max="21" width="30.7109375" hidden="1" customWidth="1"/>
    <col min="22" max="22" width="18.5703125" hidden="1" customWidth="1"/>
    <col min="23" max="23" width="45" hidden="1" customWidth="1"/>
    <col min="24" max="24" width="21.28515625" hidden="1" customWidth="1"/>
    <col min="25" max="26" width="5.140625" style="56" hidden="1" customWidth="1"/>
    <col min="27" max="28" width="36.85546875" hidden="1" customWidth="1"/>
    <col min="29" max="29" width="39.140625" hidden="1" customWidth="1"/>
    <col min="30" max="30" width="22.42578125" hidden="1" customWidth="1"/>
    <col min="31" max="31" width="4.28515625" customWidth="1"/>
    <col min="32" max="32" width="13.140625" customWidth="1"/>
    <col min="33" max="33" width="26.28515625" customWidth="1"/>
    <col min="34" max="34" width="11.28515625" bestFit="1" customWidth="1"/>
    <col min="35" max="35" width="11.28515625" customWidth="1"/>
    <col min="36" max="36" width="14.42578125" hidden="1" customWidth="1"/>
    <col min="37" max="43" width="9.140625" customWidth="1"/>
  </cols>
  <sheetData>
    <row r="1" spans="1:42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42" ht="15.75" thickTop="1" x14ac:dyDescent="0.25">
      <c r="B2" s="15">
        <v>1</v>
      </c>
      <c r="C2">
        <v>100690032</v>
      </c>
      <c r="D2" s="7">
        <v>43065</v>
      </c>
      <c r="E2" s="1" t="s">
        <v>254</v>
      </c>
      <c r="F2" t="s">
        <v>255</v>
      </c>
      <c r="G2" s="5" t="s">
        <v>256</v>
      </c>
      <c r="H2" s="5" t="s">
        <v>257</v>
      </c>
      <c r="I2" s="50" t="str">
        <f t="shared" ref="I2:I36" si="0">HYPERLINK("https://aescripts.com/"&amp;G2,G2)</f>
        <v>looper-pack</v>
      </c>
      <c r="J2" t="s">
        <v>116</v>
      </c>
      <c r="K2" s="2" t="str">
        <f t="shared" ref="K2:K36" si="1">HYPERLINK("https://aescripts.com/downloadable/customer/products/",J2)</f>
        <v>No license required</v>
      </c>
      <c r="L2" t="str">
        <f t="shared" ref="L2:L36" si="2">IF(OR(O2="CS3",O2="CS4",O2="CS5",O2="CS5.5"),O2,"NO")</f>
        <v>NO</v>
      </c>
      <c r="M2" s="15">
        <v>1</v>
      </c>
      <c r="N2" t="str">
        <f t="shared" ref="N2:N36" si="3">IF(OR(M2=1,O2="CS6",P2="CS6"),"YES",IF(OR(M2=0,M2=""),"NO"))</f>
        <v>YES</v>
      </c>
      <c r="P2" t="s">
        <v>98</v>
      </c>
      <c r="Q2" s="13" t="s">
        <v>241</v>
      </c>
      <c r="R2" s="11">
        <v>42819</v>
      </c>
      <c r="S2" t="s">
        <v>258</v>
      </c>
      <c r="T2" t="s">
        <v>259</v>
      </c>
      <c r="U2" s="2" t="str">
        <f t="shared" ref="U2:U36" si="4">IF($V2="",HYPERLINK("https://aescripts.com/"&amp;$G2,$G2&amp;" help"),HYPERLINK($V2,$G2&amp;" help"))</f>
        <v>looper-pack help</v>
      </c>
      <c r="V2" t="s">
        <v>260</v>
      </c>
      <c r="W2" s="2" t="str">
        <f>HYPERLINK(Values!$C$3&amp;$E2&amp;"\"&amp;$H2,"OWNED\"&amp;$E2&amp;"\"&amp;$H2)</f>
        <v>OWNED\The Drawing Room\LooperPack</v>
      </c>
      <c r="X2" s="2" t="s">
        <v>44</v>
      </c>
      <c r="Y2" s="15" t="s">
        <v>258</v>
      </c>
      <c r="Z2" s="15" t="s">
        <v>258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OWNED\The Drawing Room\LooperPack\</v>
      </c>
      <c r="AB2" s="2" t="str">
        <f>IF($Z2="s",HYPERLINK(Values!$C$41,Values!$A$40&amp;"\"&amp;Values!$A$17),IF($Z2="ui",HYPERLINK(Values!$C$42,Values!$A$40&amp;"\"&amp;Values!$A$18),IF($Z2="c",HYPERLINK(Values!$C$5,Values!$A$5),IF($Z2="p",HYPERLINK(Values!$C$44&amp;"\"&amp;$E2,Values!$A$40&amp;"\"&amp;Values!$A$20&amp;"\"&amp;$E2),IF($Z2="pr",HYPERLINK(Values!$C$44,Values!$A$40&amp;"\"&amp;Values!$A$19),IF($Z2="ex",HYPERLINK(Values!$B$54,Values!$A$53&amp;" folder "&amp;$G2),IF($Z2="","What type of script is it?",IF($Z2="mc",HYPERLINK(Values!$B$57&amp;"\"&amp;$E2,Values!$A$55&amp;" "&amp;$E2&amp;"\"&amp;$G2),HYPERLINK(Values!$B$3&amp;$E2&amp;"\"&amp;$H2,"OWNED\"&amp;$E2&amp;"\"&amp;$H2&amp;"\")))))))))</f>
        <v>OWNED\The Drawing Room\LooperPack\</v>
      </c>
      <c r="AC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&amp;"\"&amp;$E2,Values!$A$55&amp;" "&amp;$E2&amp;"\"&amp;$G2),IF(AND($M2=1,$Z2=""),"What type of script is it?",HYPERLINK(Values!$B$3&amp;E2&amp;"\"&amp;$H2,"OWNED\"&amp;$E2&amp;"\"&amp;$H2&amp;"\")))))))))</f>
        <v>OWNED\The Drawing Room\LooperPack\</v>
      </c>
      <c r="AE2" t="s">
        <v>154</v>
      </c>
      <c r="AF2" s="6">
        <v>19.989999999999998</v>
      </c>
      <c r="AG2" s="6"/>
      <c r="AH2" s="37">
        <f t="shared" ref="AH2:AH36" si="5">IF(AE2="s",AF2*0.75,IF(AE2="n",AF2*0,""))</f>
        <v>14.9925</v>
      </c>
      <c r="AI2" s="81">
        <f>IFERROR(IF(AE2="s",AH2*Values!$C$1,AF2*Values!$C$1),"")</f>
        <v>20.539725000000001</v>
      </c>
    </row>
    <row r="3" spans="1:42" x14ac:dyDescent="0.25">
      <c r="B3" s="15" t="s">
        <v>261</v>
      </c>
      <c r="C3">
        <v>100790169</v>
      </c>
      <c r="D3" s="7">
        <v>43238</v>
      </c>
      <c r="E3" s="30" t="s">
        <v>262</v>
      </c>
      <c r="F3" t="s">
        <v>263</v>
      </c>
      <c r="G3" t="s">
        <v>264</v>
      </c>
      <c r="H3" t="s">
        <v>265</v>
      </c>
      <c r="I3" s="50" t="str">
        <f t="shared" si="0"/>
        <v>filmmakers-transitions</v>
      </c>
      <c r="J3" t="s">
        <v>266</v>
      </c>
      <c r="K3" s="2" t="str">
        <f t="shared" si="1"/>
        <v>Please read info →</v>
      </c>
      <c r="L3" t="str">
        <f t="shared" si="2"/>
        <v>CS5</v>
      </c>
      <c r="M3" s="15">
        <v>1</v>
      </c>
      <c r="N3" t="str">
        <f t="shared" si="3"/>
        <v>YES</v>
      </c>
      <c r="O3" t="s">
        <v>196</v>
      </c>
      <c r="P3" t="s">
        <v>98</v>
      </c>
      <c r="Q3" s="13" t="s">
        <v>267</v>
      </c>
      <c r="R3" s="11">
        <v>43227</v>
      </c>
      <c r="S3" t="s">
        <v>268</v>
      </c>
      <c r="T3" t="s">
        <v>269</v>
      </c>
      <c r="U3" s="2" t="str">
        <f t="shared" si="4"/>
        <v>filmmakers-transitions help</v>
      </c>
      <c r="V3" t="s">
        <v>270</v>
      </c>
      <c r="W3" s="2" t="str">
        <f>HYPERLINK(Values!$C$3&amp;$E3&amp;"\"&amp;$H3,"OWNED\"&amp;$E3&amp;"\"&amp;$H3)</f>
        <v>OWNED\Mister Horse\FilmmakersTransitions_1.0.2</v>
      </c>
      <c r="X3" s="2" t="s">
        <v>44</v>
      </c>
      <c r="Y3" s="15" t="s">
        <v>271</v>
      </c>
      <c r="Z3" s="15" t="s">
        <v>271</v>
      </c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"&amp;$E3&amp;"\"&amp;$G3),HYPERLINK(Values!$B$3&amp;$E3&amp;"\"&amp;$H3,"OWNED\"&amp;$E3&amp;"\"&amp;$H3&amp;"\")))))))))</f>
        <v>OWNED\Mister Horse\FilmmakersTransitions_1.0.2\</v>
      </c>
      <c r="AB3" s="2" t="str">
        <f>IF($Z3="s",HYPERLINK(Values!$C$41,Values!$A$40&amp;"\"&amp;Values!$A$17),IF($Z3="ui",HYPERLINK(Values!$C$42,Values!$A$40&amp;"\"&amp;Values!$A$18),IF($Z3="c",HYPERLINK(Values!$C$5,Values!$A$5),IF($Z3="p",HYPERLINK(Values!$C$44&amp;"\"&amp;$E3,Values!$A$40&amp;"\"&amp;Values!$A$20&amp;"\"&amp;$E3),IF($Z3="pr",HYPERLINK(Values!$C$44,Values!$A$40&amp;"\"&amp;Values!$A$19),IF($Z3="ex",HYPERLINK(Values!$B$54,Values!$A$53&amp;" folder "&amp;$G3),IF($Z3="","What type of script is it?",IF($Z3="mc",HYPERLINK(Values!$B$57&amp;"\"&amp;$E3,Values!$A$55&amp;" "&amp;$E3&amp;"\"&amp;$G3),HYPERLINK(Values!$B$3&amp;$E3&amp;"\"&amp;$H3,"OWNED\"&amp;$E3&amp;"\"&amp;$H3&amp;"\")))))))))</f>
        <v>OWNED\Mister Horse\FilmmakersTransitions_1.0.2\</v>
      </c>
      <c r="AC3" s="2" t="str">
        <f>IF($M3=0,"CS6 unsupported",IF(AND($M3=1,$Z3="s"),HYPERLINK(Values!$C$17,Values!$A$15&amp;"\"&amp;Values!$A$17),IF(AND($M3=1,$Z3="ui"),HYPERLINK(Values!$C$18,Values!$A$15&amp;"\"&amp;Values!$A$18),IF(AND($M3=1,$Z3="c"),HYPERLINK(Values!$B$5,Values!$A$5),IF(AND($M3=1,$Z3="p"),HYPERLINK(Values!$C$20&amp;"\"&amp;$E3,Values!$A$15&amp;"\"&amp;Values!$A$20&amp;"\"&amp;$E3),IF(AND($M3=1,$Z3="pr"),HYPERLINK(Values!$C$19,Values!$A$15&amp;"\"&amp;Values!$A$19),IF(AND($M3=1,$Z3="mc"),HYPERLINK(Values!$B$56&amp;"\"&amp;$E3,Values!$A$55&amp;" "&amp;$E3&amp;"\"&amp;$G3),IF(AND($M3=1,$Z3=""),"What type of script is it?",HYPERLINK(Values!$B$3&amp;E3&amp;"\"&amp;$H3,"OWNED\"&amp;$E3&amp;"\"&amp;$H3&amp;"\")))))))))</f>
        <v>OWNED\Mister Horse\FilmmakersTransitions_1.0.2\</v>
      </c>
      <c r="AE3" t="s">
        <v>154</v>
      </c>
      <c r="AF3" s="6">
        <v>49</v>
      </c>
      <c r="AG3" s="6"/>
      <c r="AH3" s="37">
        <f t="shared" si="5"/>
        <v>36.75</v>
      </c>
      <c r="AI3" s="81">
        <f>IFERROR(IF(AE3="s",AH3*Values!$C$1,AF3*Values!$C$1),"")</f>
        <v>50.347500000000004</v>
      </c>
    </row>
    <row r="4" spans="1:42" x14ac:dyDescent="0.25">
      <c r="B4" s="15">
        <v>1</v>
      </c>
      <c r="C4">
        <v>100690032</v>
      </c>
      <c r="D4" s="7">
        <v>43065</v>
      </c>
      <c r="E4" s="1" t="s">
        <v>147</v>
      </c>
      <c r="F4" t="s">
        <v>272</v>
      </c>
      <c r="G4" t="s">
        <v>273</v>
      </c>
      <c r="H4" t="s">
        <v>274</v>
      </c>
      <c r="I4" s="50" t="str">
        <f t="shared" si="0"/>
        <v>pt_expressedit</v>
      </c>
      <c r="J4" t="s">
        <v>275</v>
      </c>
      <c r="K4" s="2" t="str">
        <f t="shared" si="1"/>
        <v>PTEE2*LUC*TRUDEL*172253729653286SUL1</v>
      </c>
      <c r="L4" t="str">
        <f t="shared" si="2"/>
        <v>CS4</v>
      </c>
      <c r="M4" s="15">
        <v>1</v>
      </c>
      <c r="N4" t="str">
        <f t="shared" si="3"/>
        <v>YES</v>
      </c>
      <c r="O4" t="s">
        <v>151</v>
      </c>
      <c r="P4" t="s">
        <v>98</v>
      </c>
      <c r="Q4" s="13" t="s">
        <v>152</v>
      </c>
      <c r="R4" s="11">
        <v>43219</v>
      </c>
      <c r="S4" t="s">
        <v>159</v>
      </c>
      <c r="T4" t="s">
        <v>276</v>
      </c>
      <c r="U4" s="2" t="str">
        <f t="shared" si="4"/>
        <v>pt_expressedit help</v>
      </c>
      <c r="V4" t="s">
        <v>277</v>
      </c>
      <c r="W4" s="2" t="str">
        <f>HYPERLINK(Values!$C$3&amp;$E4&amp;"\"&amp;$H4,"OWNED\"&amp;$E4&amp;"\"&amp;$H4)</f>
        <v>OWNED\Paul Tuersley\pt_expressedit_v2.41</v>
      </c>
      <c r="X4" s="2" t="s">
        <v>44</v>
      </c>
      <c r="Y4" s="15" t="s">
        <v>128</v>
      </c>
      <c r="Z4" s="15" t="s">
        <v>128</v>
      </c>
      <c r="AA4" s="2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CommonAEscripts</v>
      </c>
      <c r="AB4" s="2" t="str">
        <f>IF($Z4="s",HYPERLINK(Values!$C$41,Values!$A$40&amp;"\"&amp;Values!$A$17),IF($Z4="ui",HYPERLINK(Values!$C$42,Values!$A$40&amp;"\"&amp;Values!$A$18),IF($Z4="c",HYPERLINK(Values!$C$5,Values!$A$5),IF($Z4="p",HYPERLINK(Values!$C$44&amp;"\"&amp;$E4,Values!$A$40&amp;"\"&amp;Values!$A$20&amp;"\"&amp;$E4),IF($Z4="pr",HYPERLINK(Values!$C$44,Values!$A$40&amp;"\"&amp;Values!$A$19),IF($Z4="ex",HYPERLINK(Values!$B$54,Values!$A$53&amp;" folder "&amp;$G4),IF($Z4="","What type of script is it?",IF($Z4="mc",HYPERLINK(Values!$B$57&amp;"\"&amp;$E4,Values!$A$55&amp;" "&amp;$E4&amp;"\"&amp;$G4),HYPERLINK(Values!$B$3&amp;$E4&amp;"\"&amp;$H4,"OWNED\"&amp;$E4&amp;"\"&amp;$H4&amp;"\")))))))))</f>
        <v>Drobox/AESCRIPTS</v>
      </c>
      <c r="AC4" s="2" t="str">
        <f>IF($M4=0,"CS6 unsupported",IF(AND($M4=1,$Z4="s"),HYPERLINK(Values!$C$17,Values!$A$15&amp;"\"&amp;Values!$A$17),IF(AND($M4=1,$Z4="ui"),HYPERLINK(Values!$C$18,Values!$A$15&amp;"\"&amp;Values!$A$18),IF(AND($M4=1,$Z4="c"),HYPERLINK(Values!$B$5,Values!$A$5),IF(AND($M4=1,$Z4="p"),HYPERLINK(Values!$C$20&amp;"\"&amp;$E4,Values!$A$15&amp;"\"&amp;Values!$A$20&amp;"\"&amp;$E4),IF(AND($M4=1,$Z4="pr"),HYPERLINK(Values!$C$19,Values!$A$15&amp;"\"&amp;Values!$A$19),IF(AND($M4=1,$Z4="mc"),HYPERLINK(Values!$B$56&amp;"\"&amp;$E4,Values!$A$55&amp;" "&amp;$E4&amp;"\"&amp;$G4),IF(AND($M4=1,$Z4=""),"What type of script is it?",HYPERLINK(Values!$B$3&amp;E4&amp;"\"&amp;$H4,"OWNED\"&amp;$E4&amp;"\"&amp;$H4&amp;"\")))))))))</f>
        <v>Drobox/AESCRIPTS</v>
      </c>
      <c r="AE4" t="s">
        <v>154</v>
      </c>
      <c r="AF4" s="6">
        <v>34.99</v>
      </c>
      <c r="AG4" s="6"/>
      <c r="AH4" s="37">
        <f t="shared" si="5"/>
        <v>26.2425</v>
      </c>
      <c r="AI4" s="81">
        <f>IFERROR(IF(AE4="s",AH4*Values!$C$1,AF4*Values!$C$1),"")</f>
        <v>35.952225000000006</v>
      </c>
    </row>
    <row r="5" spans="1:42" x14ac:dyDescent="0.25">
      <c r="B5" s="15">
        <v>1</v>
      </c>
      <c r="C5">
        <v>100583016</v>
      </c>
      <c r="D5" s="7">
        <v>42860</v>
      </c>
      <c r="E5" s="27" t="s">
        <v>278</v>
      </c>
      <c r="F5" t="s">
        <v>279</v>
      </c>
      <c r="G5" t="s">
        <v>280</v>
      </c>
      <c r="H5" t="s">
        <v>281</v>
      </c>
      <c r="I5" s="50" t="str">
        <f t="shared" si="0"/>
        <v>transformer</v>
      </c>
      <c r="J5" t="s">
        <v>282</v>
      </c>
      <c r="K5" s="2" t="str">
        <f t="shared" si="1"/>
        <v>NWST*LUC*TRUDEL*362738999378308SUL1</v>
      </c>
      <c r="L5" t="str">
        <f t="shared" si="2"/>
        <v>CS5</v>
      </c>
      <c r="M5" s="15">
        <v>1</v>
      </c>
      <c r="N5" t="str">
        <f t="shared" si="3"/>
        <v>YES</v>
      </c>
      <c r="O5" t="s">
        <v>196</v>
      </c>
      <c r="P5" t="s">
        <v>98</v>
      </c>
      <c r="Q5" s="13" t="s">
        <v>43</v>
      </c>
      <c r="R5" s="11">
        <v>42824</v>
      </c>
      <c r="S5" t="s">
        <v>283</v>
      </c>
      <c r="T5" t="s">
        <v>284</v>
      </c>
      <c r="U5" s="2" t="str">
        <f t="shared" si="4"/>
        <v>transformer help</v>
      </c>
      <c r="W5" s="2" t="str">
        <f>HYPERLINK(Values!$C$3&amp;$E5&amp;"\"&amp;$H5,"OWNED\"&amp;$E5&amp;"\"&amp;$H5)</f>
        <v>OWNED\nataworkstudio\transformer_v1.01</v>
      </c>
      <c r="X5" s="2" t="s">
        <v>44</v>
      </c>
      <c r="Y5" s="15" t="s">
        <v>128</v>
      </c>
      <c r="Z5" s="15" t="s">
        <v>128</v>
      </c>
      <c r="AA5" s="2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CommonAEscripts</v>
      </c>
      <c r="AB5" s="2" t="str">
        <f>IF($Z5="s",HYPERLINK(Values!$C$41,Values!$A$40&amp;"\"&amp;Values!$A$17),IF($Z5="ui",HYPERLINK(Values!$C$42,Values!$A$40&amp;"\"&amp;Values!$A$18),IF($Z5="c",HYPERLINK(Values!$C$5,Values!$A$5),IF($Z5="p",HYPERLINK(Values!$C$44&amp;"\"&amp;$E5,Values!$A$40&amp;"\"&amp;Values!$A$20&amp;"\"&amp;$E5),IF($Z5="pr",HYPERLINK(Values!$C$44,Values!$A$40&amp;"\"&amp;Values!$A$19),IF($Z5="ex",HYPERLINK(Values!$B$54,Values!$A$53&amp;" folder "&amp;$G5),IF($Z5="","What type of script is it?",IF($Z5="mc",HYPERLINK(Values!$B$57&amp;"\"&amp;$E5,Values!$A$55&amp;" "&amp;$E5&amp;"\"&amp;$G5),HYPERLINK(Values!$B$3&amp;$E5&amp;"\"&amp;$H5,"OWNED\"&amp;$E5&amp;"\"&amp;$H5&amp;"\")))))))))</f>
        <v>Drobox/AESCRIPTS</v>
      </c>
      <c r="AC5" s="2" t="str">
        <f>IF($M5=0,"CS6 unsupported",IF(AND($M5=1,$Z5="s"),HYPERLINK(Values!$C$17,Values!$A$15&amp;"\"&amp;Values!$A$17),IF(AND($M5=1,$Z5="ui"),HYPERLINK(Values!$C$18,Values!$A$15&amp;"\"&amp;Values!$A$18),IF(AND($M5=1,$Z5="c"),HYPERLINK(Values!$B$5,Values!$A$5),IF(AND($M5=1,$Z5="p"),HYPERLINK(Values!$C$20&amp;"\"&amp;$E5,Values!$A$15&amp;"\"&amp;Values!$A$20&amp;"\"&amp;$E5),IF(AND($M5=1,$Z5="pr"),HYPERLINK(Values!$C$19,Values!$A$15&amp;"\"&amp;Values!$A$19),IF(AND($M5=1,$Z5="mc"),HYPERLINK(Values!$B$56&amp;"\"&amp;$E5,Values!$A$55&amp;" "&amp;$E5&amp;"\"&amp;$G5),IF(AND($M5=1,$Z5=""),"What type of script is it?",HYPERLINK(Values!$B$3&amp;E5&amp;"\"&amp;$H5,"OWNED\"&amp;$E5&amp;"\"&amp;$H5&amp;"\")))))))))</f>
        <v>Drobox/AESCRIPTS</v>
      </c>
      <c r="AE5" t="s">
        <v>154</v>
      </c>
      <c r="AF5" s="6">
        <v>29.99</v>
      </c>
      <c r="AG5" s="6"/>
      <c r="AH5" s="37">
        <f t="shared" si="5"/>
        <v>22.4925</v>
      </c>
      <c r="AI5" s="81">
        <f>IFERROR(IF(AE5="s",AH5*Values!$C$1,AF5*Values!$C$1),"")</f>
        <v>30.814725000000003</v>
      </c>
    </row>
    <row r="6" spans="1:42" x14ac:dyDescent="0.25">
      <c r="B6" s="15" t="s">
        <v>261</v>
      </c>
      <c r="C6">
        <v>100579575</v>
      </c>
      <c r="D6" s="7">
        <v>42856</v>
      </c>
      <c r="E6" s="34" t="s">
        <v>89</v>
      </c>
      <c r="F6" t="s">
        <v>285</v>
      </c>
      <c r="G6" t="s">
        <v>286</v>
      </c>
      <c r="H6" t="s">
        <v>287</v>
      </c>
      <c r="I6" s="50" t="str">
        <f t="shared" si="0"/>
        <v>bookmarker</v>
      </c>
      <c r="J6" t="s">
        <v>288</v>
      </c>
      <c r="K6" s="2" t="str">
        <f t="shared" si="1"/>
        <v>RTMBM*LUC*TRUDEL*452733482389687SUL1</v>
      </c>
      <c r="L6" t="str">
        <f t="shared" si="2"/>
        <v>CS3</v>
      </c>
      <c r="M6" s="15">
        <v>1</v>
      </c>
      <c r="N6" t="str">
        <f t="shared" si="3"/>
        <v>YES</v>
      </c>
      <c r="O6" t="s">
        <v>188</v>
      </c>
      <c r="P6" t="s">
        <v>165</v>
      </c>
      <c r="Q6" s="13" t="s">
        <v>289</v>
      </c>
      <c r="R6" s="11">
        <v>42196</v>
      </c>
      <c r="S6" t="s">
        <v>159</v>
      </c>
      <c r="T6" t="s">
        <v>290</v>
      </c>
      <c r="U6" s="2" t="str">
        <f t="shared" si="4"/>
        <v>bookmarker help</v>
      </c>
      <c r="V6" t="s">
        <v>291</v>
      </c>
      <c r="W6" s="2" t="str">
        <f>HYPERLINK(Values!$C$3&amp;$E6&amp;"\"&amp;$H6,"OWNED\"&amp;$E6&amp;"\"&amp;$H6)</f>
        <v>OWNED\rendertom\bookmarker_v1.1.1</v>
      </c>
      <c r="X6" s="2" t="s">
        <v>44</v>
      </c>
      <c r="Y6" s="15" t="s">
        <v>128</v>
      </c>
      <c r="Z6" s="15" t="s">
        <v>128</v>
      </c>
      <c r="AA6" s="2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CommonAEscripts</v>
      </c>
      <c r="AB6" s="2" t="str">
        <f>IF($Z6="s",HYPERLINK(Values!$C$41,Values!$A$40&amp;"\"&amp;Values!$A$17),IF($Z6="ui",HYPERLINK(Values!$C$42,Values!$A$40&amp;"\"&amp;Values!$A$18),IF($Z6="c",HYPERLINK(Values!$C$5,Values!$A$5),IF($Z6="p",HYPERLINK(Values!$C$44&amp;"\"&amp;$E6,Values!$A$40&amp;"\"&amp;Values!$A$20&amp;"\"&amp;$E6),IF($Z6="pr",HYPERLINK(Values!$C$44,Values!$A$40&amp;"\"&amp;Values!$A$19),IF($Z6="ex",HYPERLINK(Values!$B$54,Values!$A$53&amp;" folder "&amp;$G6),IF($Z6="","What type of script is it?",IF($Z6="mc",HYPERLINK(Values!$B$57&amp;"\"&amp;$E6,Values!$A$55&amp;" "&amp;$E6&amp;"\"&amp;$G6),HYPERLINK(Values!$B$3&amp;$E6&amp;"\"&amp;$H6,"OWNED\"&amp;$E6&amp;"\"&amp;$H6&amp;"\")))))))))</f>
        <v>Drobox/AESCRIPTS</v>
      </c>
      <c r="AC6" s="2" t="str">
        <f>IF($M6=0,"CS6 unsupported",IF(AND($M6=1,$Z6="s"),HYPERLINK(Values!$C$17,Values!$A$15&amp;"\"&amp;Values!$A$17),IF(AND($M6=1,$Z6="ui"),HYPERLINK(Values!$C$18,Values!$A$15&amp;"\"&amp;Values!$A$18),IF(AND($M6=1,$Z6="c"),HYPERLINK(Values!$B$5,Values!$A$5),IF(AND($M6=1,$Z6="p"),HYPERLINK(Values!$C$20&amp;"\"&amp;$E6,Values!$A$15&amp;"\"&amp;Values!$A$20&amp;"\"&amp;$E6),IF(AND($M6=1,$Z6="pr"),HYPERLINK(Values!$C$19,Values!$A$15&amp;"\"&amp;Values!$A$19),IF(AND($M6=1,$Z6="mc"),HYPERLINK(Values!$B$56&amp;"\"&amp;$E6,Values!$A$55&amp;" "&amp;$E6&amp;"\"&amp;$G6),IF(AND($M6=1,$Z6=""),"What type of script is it?",HYPERLINK(Values!$B$3&amp;E6&amp;"\"&amp;$H6,"OWNED\"&amp;$E6&amp;"\"&amp;$H6&amp;"\")))))))))</f>
        <v>Drobox/AESCRIPTS</v>
      </c>
      <c r="AE6" t="s">
        <v>154</v>
      </c>
      <c r="AF6" s="6">
        <v>19.989999999999998</v>
      </c>
      <c r="AG6" s="6"/>
      <c r="AH6" s="37">
        <f t="shared" si="5"/>
        <v>14.9925</v>
      </c>
      <c r="AI6" s="81">
        <f>IFERROR(IF(AE6="s",AH6*Values!$C$1,AF6*Values!$C$1),"")</f>
        <v>20.539725000000001</v>
      </c>
    </row>
    <row r="7" spans="1:42" x14ac:dyDescent="0.25">
      <c r="B7" s="15">
        <v>1</v>
      </c>
      <c r="C7">
        <v>100365480</v>
      </c>
      <c r="D7" s="7">
        <v>42338</v>
      </c>
      <c r="E7" s="1" t="s">
        <v>292</v>
      </c>
      <c r="F7" t="s">
        <v>293</v>
      </c>
      <c r="G7" t="s">
        <v>294</v>
      </c>
      <c r="H7" t="s">
        <v>295</v>
      </c>
      <c r="I7" s="50" t="str">
        <f t="shared" si="0"/>
        <v>templater</v>
      </c>
      <c r="J7" t="s">
        <v>296</v>
      </c>
      <c r="K7" s="2" t="str">
        <f t="shared" si="1"/>
        <v>HZ95-Y6DQ-QVTG-S8NU-DD84-HS7K-RSTA</v>
      </c>
      <c r="L7" t="str">
        <f t="shared" si="2"/>
        <v>CS5</v>
      </c>
      <c r="M7" s="15">
        <v>1</v>
      </c>
      <c r="N7" t="str">
        <f t="shared" si="3"/>
        <v>YES</v>
      </c>
      <c r="O7" t="s">
        <v>196</v>
      </c>
      <c r="P7" t="s">
        <v>98</v>
      </c>
      <c r="Q7" s="13" t="s">
        <v>297</v>
      </c>
      <c r="R7" s="11">
        <v>43521</v>
      </c>
      <c r="S7" t="s">
        <v>126</v>
      </c>
      <c r="T7" t="s">
        <v>298</v>
      </c>
      <c r="U7" s="2" t="str">
        <f t="shared" si="4"/>
        <v>templater help</v>
      </c>
      <c r="V7" t="s">
        <v>299</v>
      </c>
      <c r="W7" s="2" t="str">
        <f>HYPERLINK(Values!$C$3&amp;$E7&amp;"\"&amp;$H7,"OWNED\"&amp;$E7&amp;"\"&amp;$H7)</f>
        <v>OWNED\Dataclay\Templater_2.9.0_8491_AES</v>
      </c>
      <c r="X7" s="2" t="s">
        <v>44</v>
      </c>
      <c r="Y7" s="15" t="s">
        <v>300</v>
      </c>
      <c r="Z7" s="15" t="s">
        <v>300</v>
      </c>
      <c r="AA7" s="2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Extensions folder templater</v>
      </c>
      <c r="AB7" s="2" t="str">
        <f>IF($Z7="s",HYPERLINK(Values!$C$41,Values!$A$40&amp;"\"&amp;Values!$A$17),IF($Z7="ui",HYPERLINK(Values!$C$42,Values!$A$40&amp;"\"&amp;Values!$A$18),IF($Z7="c",HYPERLINK(Values!$C$5,Values!$A$5),IF($Z7="p",HYPERLINK(Values!$C$44&amp;"\"&amp;$E7,Values!$A$40&amp;"\"&amp;Values!$A$20&amp;"\"&amp;$E7),IF($Z7="pr",HYPERLINK(Values!$C$44,Values!$A$40&amp;"\"&amp;Values!$A$19),IF($Z7="ex",HYPERLINK(Values!$B$54,Values!$A$53&amp;" folder "&amp;$G7),IF($Z7="","What type of script is it?",IF($Z7="mc",HYPERLINK(Values!$B$57&amp;"\"&amp;$E7,Values!$A$55&amp;" "&amp;$E7&amp;"\"&amp;$G7),HYPERLINK(Values!$B$3&amp;$E7&amp;"\"&amp;$H7,"OWNED\"&amp;$E7&amp;"\"&amp;$H7&amp;"\")))))))))</f>
        <v>Extensions folder templater</v>
      </c>
      <c r="AC7" s="2" t="str">
        <f>IF($M7=0,"CS6 unsupported",IF(AND($M7=1,$Z7="s"),HYPERLINK(Values!$C$17,Values!$A$15&amp;"\"&amp;Values!$A$17),IF(AND($M7=1,$Z7="ui"),HYPERLINK(Values!$C$18,Values!$A$15&amp;"\"&amp;Values!$A$18),IF(AND($M7=1,$Z7="c"),HYPERLINK(Values!$B$5,Values!$A$5),IF(AND($M7=1,$Z7="p"),HYPERLINK(Values!$C$20&amp;"\"&amp;$E7,Values!$A$15&amp;"\"&amp;Values!$A$20&amp;"\"&amp;$E7),IF(AND($M7=1,$Z7="pr"),HYPERLINK(Values!$C$19,Values!$A$15&amp;"\"&amp;Values!$A$19),IF(AND($M7=1,$Z7="mc"),HYPERLINK(Values!$B$56&amp;"\"&amp;$E7,Values!$A$55&amp;" "&amp;$E7&amp;"\"&amp;$G7),IF(AND($M7=1,$Z7=""),"What type of script is it?",HYPERLINK(Values!$B$3&amp;E7&amp;"\"&amp;$H7,"OWNED\"&amp;$E7&amp;"\"&amp;$H7&amp;"\")))))))))</f>
        <v>OWNED\Dataclay\Templater_2.9.0_8491_AES\</v>
      </c>
      <c r="AE7" t="s">
        <v>154</v>
      </c>
      <c r="AF7" s="6">
        <v>30</v>
      </c>
      <c r="AG7" s="6"/>
      <c r="AH7" s="37">
        <f t="shared" si="5"/>
        <v>22.5</v>
      </c>
      <c r="AI7" s="81">
        <f>IFERROR(IF(AE7="s",AH7*Values!$C$1,AF7*Values!$C$1),"")</f>
        <v>30.825000000000003</v>
      </c>
    </row>
    <row r="8" spans="1:42" x14ac:dyDescent="0.25">
      <c r="B8" s="15">
        <v>1</v>
      </c>
      <c r="C8">
        <v>101015711</v>
      </c>
      <c r="D8" s="7">
        <v>43594</v>
      </c>
      <c r="E8" s="1" t="s">
        <v>292</v>
      </c>
      <c r="F8" t="s">
        <v>301</v>
      </c>
      <c r="G8" t="s">
        <v>294</v>
      </c>
      <c r="H8" t="s">
        <v>302</v>
      </c>
      <c r="I8" s="50" t="str">
        <f>HYPERLINK("https://aescripts.com/"&amp;G8,G8)</f>
        <v>templater</v>
      </c>
      <c r="J8" t="s">
        <v>303</v>
      </c>
      <c r="K8" s="2" t="str">
        <f>HYPERLINK("https://aescripts.com/downloadable/customer/products/",J8)</f>
        <v>DCTS*LUC*TRUDEL*275144386388851SUL1</v>
      </c>
      <c r="L8" t="str">
        <f>IF(OR(O8="CS3",O8="CS4",O8="CS5",O8="CS5.5"),O8,"NO")</f>
        <v>CS5</v>
      </c>
      <c r="M8" s="15">
        <v>1</v>
      </c>
      <c r="N8" t="str">
        <f>IF(OR(M8=1,O8="CS6",P8="CS6"),"YES",IF(OR(M8=0,M8=""),"NO"))</f>
        <v>YES</v>
      </c>
      <c r="O8" t="s">
        <v>196</v>
      </c>
      <c r="P8" t="s">
        <v>98</v>
      </c>
      <c r="Q8" s="13" t="s">
        <v>304</v>
      </c>
      <c r="R8" s="11">
        <v>43210</v>
      </c>
      <c r="S8" t="s">
        <v>126</v>
      </c>
      <c r="T8" t="s">
        <v>305</v>
      </c>
      <c r="U8" s="2" t="str">
        <f t="shared" si="4"/>
        <v>templater help</v>
      </c>
      <c r="V8" t="s">
        <v>306</v>
      </c>
      <c r="W8" s="2" t="str">
        <f>HYPERLINK(Values!$C$3&amp;$E8&amp;"\"&amp;$H8,"OWNED\"&amp;$E8&amp;"\"&amp;$H8)</f>
        <v>OWNED\Dataclay\templater_2.5.0_6473_aes</v>
      </c>
      <c r="X8" s="2" t="s">
        <v>44</v>
      </c>
      <c r="Y8" s="15" t="s">
        <v>300</v>
      </c>
      <c r="Z8" s="15" t="s">
        <v>300</v>
      </c>
      <c r="AA8" s="2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Extensions folder templater</v>
      </c>
      <c r="AB8" s="2" t="str">
        <f>IF($Z8="s",HYPERLINK(Values!$C$41,Values!$A$40&amp;"\"&amp;Values!$A$17),IF($Z8="ui",HYPERLINK(Values!$C$42,Values!$A$40&amp;"\"&amp;Values!$A$18),IF($Z8="c",HYPERLINK(Values!$C$5,Values!$A$5),IF($Z8="p",HYPERLINK(Values!$C$44&amp;"\"&amp;$E8,Values!$A$40&amp;"\"&amp;Values!$A$20&amp;"\"&amp;$E8),IF($Z8="pr",HYPERLINK(Values!$C$44,Values!$A$40&amp;"\"&amp;Values!$A$19),IF($Z8="ex",HYPERLINK(Values!$B$54,Values!$A$53&amp;" folder "&amp;$G8),IF($Z8="","What type of script is it?",IF($Z8="mc",HYPERLINK(Values!$B$57&amp;"\"&amp;$E8,Values!$A$55&amp;" "&amp;$E8&amp;"\"&amp;$G8),HYPERLINK(Values!$B$3&amp;$E8&amp;"\"&amp;$H8,"OWNED\"&amp;$E8&amp;"\"&amp;$H8&amp;"\")))))))))</f>
        <v>Extensions folder templater</v>
      </c>
      <c r="AC8" s="2" t="str">
        <f>IF($M8=0,"CS6 unsupported",IF(AND($M8=1,$Z8="s"),HYPERLINK(Values!$C$17,Values!$A$15&amp;"\"&amp;Values!$A$17),IF(AND($M8=1,$Z8="ui"),HYPERLINK(Values!$C$18,Values!$A$15&amp;"\"&amp;Values!$A$18),IF(AND($M8=1,$Z8="c"),HYPERLINK(Values!$B$5,Values!$A$5),IF(AND($M8=1,$Z8="p"),HYPERLINK(Values!$C$20&amp;"\"&amp;$E8,Values!$A$15&amp;"\"&amp;Values!$A$20&amp;"\"&amp;$E8),IF(AND($M8=1,$Z8="pr"),HYPERLINK(Values!$C$19,Values!$A$15&amp;"\"&amp;Values!$A$19),IF(AND($M8=1,$Z8="mc"),HYPERLINK(Values!$B$56&amp;"\"&amp;$E8,Values!$A$55&amp;" "&amp;$E8&amp;"\"&amp;$G8),IF(AND($M8=1,$Z8=""),"What type of script is it?",HYPERLINK(Values!$B$3&amp;E8&amp;"\"&amp;$H8,"OWNED\"&amp;$E8&amp;"\"&amp;$H8&amp;"\")))))))))</f>
        <v>OWNED\Dataclay\templater_2.5.0_6473_aes\</v>
      </c>
      <c r="AE8" t="s">
        <v>154</v>
      </c>
      <c r="AF8" s="6">
        <v>30</v>
      </c>
      <c r="AG8" s="6"/>
      <c r="AH8" s="37">
        <f>IF(AE8="s",AF8*0.75,IF(AE8="n",AF8*0,""))</f>
        <v>22.5</v>
      </c>
      <c r="AI8" s="81">
        <f>IFERROR(IF(AE8="s",AH8*Values!$C$1,AF8*Values!$C$1),"")</f>
        <v>30.825000000000003</v>
      </c>
    </row>
    <row r="9" spans="1:42" x14ac:dyDescent="0.25">
      <c r="B9" s="15">
        <v>1</v>
      </c>
      <c r="C9">
        <v>100583479</v>
      </c>
      <c r="D9" s="7">
        <v>42921</v>
      </c>
      <c r="E9" s="1" t="s">
        <v>307</v>
      </c>
      <c r="F9" t="s">
        <v>308</v>
      </c>
      <c r="G9" t="s">
        <v>309</v>
      </c>
      <c r="H9" t="s">
        <v>310</v>
      </c>
      <c r="I9" s="50" t="str">
        <f t="shared" si="0"/>
        <v>color-wiggle</v>
      </c>
      <c r="J9" t="s">
        <v>311</v>
      </c>
      <c r="K9" s="2" t="str">
        <f t="shared" si="1"/>
        <v>COLRWIGL*LUC*TRUDEL*412321496887900SUL1</v>
      </c>
      <c r="L9" t="str">
        <f t="shared" si="2"/>
        <v>NO</v>
      </c>
      <c r="M9" s="15">
        <v>1</v>
      </c>
      <c r="N9" t="str">
        <f t="shared" si="3"/>
        <v>YES</v>
      </c>
      <c r="P9" t="s">
        <v>98</v>
      </c>
      <c r="Q9" s="13" t="s">
        <v>312</v>
      </c>
      <c r="R9" s="11">
        <v>42721</v>
      </c>
      <c r="S9" t="s">
        <v>126</v>
      </c>
      <c r="T9" t="s">
        <v>313</v>
      </c>
      <c r="U9" s="2" t="str">
        <f t="shared" si="4"/>
        <v>color-wiggle help</v>
      </c>
      <c r="V9" t="s">
        <v>314</v>
      </c>
      <c r="W9" s="2" t="str">
        <f>HYPERLINK(Values!$C$3&amp;$E9&amp;"\"&amp;$H9,"OWNED\"&amp;$E9&amp;"\"&amp;$H9)</f>
        <v>OWNED\Rowbyte\colorwiggle_v1.2a</v>
      </c>
      <c r="X9" s="2" t="s">
        <v>44</v>
      </c>
      <c r="Y9" s="15" t="s">
        <v>129</v>
      </c>
      <c r="Z9" s="15" t="s">
        <v>129</v>
      </c>
      <c r="AA9" s="2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MediaCore Plugins Rowbyte\color-wiggle</v>
      </c>
      <c r="AB9" s="2" t="str">
        <f>IF($Z9="s",HYPERLINK(Values!$C$41,Values!$A$40&amp;"\"&amp;Values!$A$17),IF($Z9="ui",HYPERLINK(Values!$C$42,Values!$A$40&amp;"\"&amp;Values!$A$18),IF($Z9="c",HYPERLINK(Values!$C$5,Values!$A$5),IF($Z9="p",HYPERLINK(Values!$C$44&amp;"\"&amp;$E9,Values!$A$40&amp;"\"&amp;Values!$A$20&amp;"\"&amp;$E9),IF($Z9="pr",HYPERLINK(Values!$C$44,Values!$A$40&amp;"\"&amp;Values!$A$19),IF($Z9="ex",HYPERLINK(Values!$B$54,Values!$A$53&amp;" folder "&amp;$G9),IF($Z9="","What type of script is it?",IF($Z9="mc",HYPERLINK(Values!$B$57&amp;"\"&amp;$E9,Values!$A$55&amp;" "&amp;$E9&amp;"\"&amp;$G9),HYPERLINK(Values!$B$3&amp;$E9&amp;"\"&amp;$H9,"OWNED\"&amp;$E9&amp;"\"&amp;$H9&amp;"\")))))))))</f>
        <v>MediaCore Plugins Rowbyte\color-wiggle</v>
      </c>
      <c r="AC9" s="2" t="str">
        <f>IF($M9=0,"CS6 unsupported",IF(AND($M9=1,$Z9="s"),HYPERLINK(Values!$C$17,Values!$A$15&amp;"\"&amp;Values!$A$17),IF(AND($M9=1,$Z9="ui"),HYPERLINK(Values!$C$18,Values!$A$15&amp;"\"&amp;Values!$A$18),IF(AND($M9=1,$Z9="c"),HYPERLINK(Values!$B$5,Values!$A$5),IF(AND($M9=1,$Z9="p"),HYPERLINK(Values!$C$20&amp;"\"&amp;$E9,Values!$A$15&amp;"\"&amp;Values!$A$20&amp;"\"&amp;$E9),IF(AND($M9=1,$Z9="pr"),HYPERLINK(Values!$C$19,Values!$A$15&amp;"\"&amp;Values!$A$19),IF(AND($M9=1,$Z9="mc"),HYPERLINK(Values!$B$56&amp;"\"&amp;$E9,Values!$A$55&amp;" "&amp;$E9&amp;"\"&amp;$G9),IF(AND($M9=1,$Z9=""),"What type of script is it?",HYPERLINK(Values!$B$3&amp;E9&amp;"\"&amp;$H9,"OWNED\"&amp;$E9&amp;"\"&amp;$H9&amp;"\")))))))))</f>
        <v>MediaCore Plugins Rowbyte\color-wiggle</v>
      </c>
      <c r="AE9" t="s">
        <v>154</v>
      </c>
      <c r="AF9" s="6"/>
      <c r="AG9" s="6"/>
      <c r="AH9" s="37">
        <f t="shared" si="5"/>
        <v>0</v>
      </c>
      <c r="AI9" s="81">
        <f>IFERROR(IF(AE9="s",AH9*Values!$C$1,AF9*Values!$C$1),"")</f>
        <v>0</v>
      </c>
    </row>
    <row r="10" spans="1:42" x14ac:dyDescent="0.25">
      <c r="B10" s="15">
        <v>1</v>
      </c>
      <c r="C10">
        <v>101015711</v>
      </c>
      <c r="D10" s="7">
        <v>43238</v>
      </c>
      <c r="E10" s="1" t="s">
        <v>315</v>
      </c>
      <c r="F10" t="s">
        <v>316</v>
      </c>
      <c r="G10" t="s">
        <v>317</v>
      </c>
      <c r="H10" t="s">
        <v>318</v>
      </c>
      <c r="I10" s="50" t="str">
        <f>HYPERLINK("https://aescripts.com/"&amp;G10,G10)</f>
        <v>ae-pixel-sorter</v>
      </c>
      <c r="J10" t="s">
        <v>319</v>
      </c>
      <c r="K10" s="2" t="str">
        <f>HYPERLINK("https://aescripts.com/downloadable/customer/products/",J10)</f>
        <v>GGRAPS2*LUC*TRUDEL*233118598773836SUL1</v>
      </c>
      <c r="L10" t="str">
        <f>IF(OR(O10="CS3",O10="CS4",O10="CS5",O10="CS5.5"),O10,"NO")</f>
        <v>NO</v>
      </c>
      <c r="M10" s="15">
        <v>1</v>
      </c>
      <c r="N10" t="str">
        <f>IF(OR(M10=1,O10="CS6",P10="CS6"),"YES",IF(OR(M10=0,M10=""),"NO"))</f>
        <v>YES</v>
      </c>
      <c r="O10" t="s">
        <v>13</v>
      </c>
      <c r="P10" t="s">
        <v>98</v>
      </c>
      <c r="Q10" s="13" t="s">
        <v>320</v>
      </c>
      <c r="R10" s="11">
        <v>43390</v>
      </c>
      <c r="S10" t="s">
        <v>321</v>
      </c>
      <c r="T10" t="s">
        <v>322</v>
      </c>
      <c r="U10" s="2" t="str">
        <f t="shared" si="4"/>
        <v>ae-pixel-sorter help</v>
      </c>
      <c r="V10" t="s">
        <v>323</v>
      </c>
      <c r="W10" s="2" t="str">
        <f>HYPERLINK(Values!$C$3&amp;$E10&amp;"\"&amp;$H10,"OWNED\"&amp;$E10&amp;"\"&amp;$H10)</f>
        <v>OWNED\Gabriel Grenier\aepixelsorter_2.0.4</v>
      </c>
      <c r="X10" s="2" t="s">
        <v>44</v>
      </c>
      <c r="Y10" s="15" t="s">
        <v>145</v>
      </c>
      <c r="Z10" s="15" t="s">
        <v>145</v>
      </c>
      <c r="AA10" s="2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CC 2018\Plug-ins\Gabriel Grenier</v>
      </c>
      <c r="AB10" s="2" t="str">
        <f>IF($Z10="s",HYPERLINK(Values!$C$41,Values!$A$40&amp;"\"&amp;Values!$A$17),IF($Z10="ui",HYPERLINK(Values!$C$42,Values!$A$40&amp;"\"&amp;Values!$A$18),IF($Z10="c",HYPERLINK(Values!$C$5,Values!$A$5),IF($Z10="p",HYPERLINK(Values!$C$44&amp;"\"&amp;$E10,Values!$A$40&amp;"\"&amp;Values!$A$20&amp;"\"&amp;$E10),IF($Z10="pr",HYPERLINK(Values!$C$44,Values!$A$40&amp;"\"&amp;Values!$A$19),IF($Z10="ex",HYPERLINK(Values!$B$54,Values!$A$53&amp;" folder "&amp;$G10),IF($Z10="","What type of script is it?",IF($Z10="mc",HYPERLINK(Values!$B$57&amp;"\"&amp;$E10,Values!$A$55&amp;" "&amp;$E10&amp;"\"&amp;$G10),HYPERLINK(Values!$B$3&amp;$E10&amp;"\"&amp;$H10,"OWNED\"&amp;$E10&amp;"\"&amp;$H10&amp;"\")))))))))</f>
        <v>CC 2017\Plug-ins\Gabriel Grenier</v>
      </c>
      <c r="AC10" s="2" t="str">
        <f>IF($M10=0,"CS6 unsupported",IF(AND($M10=1,$Z10="s"),HYPERLINK(Values!$C$17,Values!$A$15&amp;"\"&amp;Values!$A$17),IF(AND($M10=1,$Z10="ui"),HYPERLINK(Values!$C$18,Values!$A$15&amp;"\"&amp;Values!$A$18),IF(AND($M10=1,$Z10="c"),HYPERLINK(Values!$B$5,Values!$A$5),IF(AND($M10=1,$Z10="p"),HYPERLINK(Values!$C$20&amp;"\"&amp;$E10,Values!$A$15&amp;"\"&amp;Values!$A$20&amp;"\"&amp;$E10),IF(AND($M10=1,$Z10="pr"),HYPERLINK(Values!$C$19,Values!$A$15&amp;"\"&amp;Values!$A$19),IF(AND($M10=1,$Z10="mc"),HYPERLINK(Values!$B$56&amp;"\"&amp;$E10,Values!$A$55&amp;" "&amp;$E10&amp;"\"&amp;$G10),IF(AND($M10=1,$Z10=""),"What type of script is it?",HYPERLINK(Values!$B$3&amp;E10&amp;"\"&amp;$H10,"OWNED\"&amp;$E10&amp;"\"&amp;$H10&amp;"\")))))))))</f>
        <v>CS6\Plug-ins\Gabriel Grenier</v>
      </c>
      <c r="AE10" t="s">
        <v>154</v>
      </c>
      <c r="AF10" s="6">
        <v>39.99</v>
      </c>
      <c r="AG10" s="6"/>
      <c r="AH10" s="37">
        <f>IF(AE10="s",AF10*0.75,IF(AE10="n",AF10*0,""))</f>
        <v>29.9925</v>
      </c>
      <c r="AI10" s="81">
        <f>IFERROR(IF(AE10="s",AH10*Values!$C$1,AF10*Values!$C$1),"")</f>
        <v>41.089725000000001</v>
      </c>
    </row>
    <row r="11" spans="1:42" x14ac:dyDescent="0.25">
      <c r="B11" s="15">
        <v>1</v>
      </c>
      <c r="C11">
        <v>100790169</v>
      </c>
      <c r="D11" s="7">
        <v>43238</v>
      </c>
      <c r="E11" s="1" t="s">
        <v>315</v>
      </c>
      <c r="F11" t="s">
        <v>324</v>
      </c>
      <c r="G11" t="s">
        <v>317</v>
      </c>
      <c r="H11" t="s">
        <v>325</v>
      </c>
      <c r="I11" s="50" t="str">
        <f t="shared" si="0"/>
        <v>ae-pixel-sorter</v>
      </c>
      <c r="J11" t="s">
        <v>326</v>
      </c>
      <c r="K11" s="2" t="str">
        <f t="shared" si="1"/>
        <v>GGRAPS*LUC*TRUDEL*112281181269186SUL1</v>
      </c>
      <c r="L11" t="str">
        <f t="shared" si="2"/>
        <v>CS5</v>
      </c>
      <c r="M11" s="15">
        <v>1</v>
      </c>
      <c r="N11" t="str">
        <f t="shared" si="3"/>
        <v>YES</v>
      </c>
      <c r="O11" t="s">
        <v>196</v>
      </c>
      <c r="P11" t="s">
        <v>98</v>
      </c>
      <c r="Q11" s="13" t="s">
        <v>327</v>
      </c>
      <c r="R11" s="11">
        <v>43306</v>
      </c>
      <c r="S11" t="s">
        <v>321</v>
      </c>
      <c r="T11" t="s">
        <v>322</v>
      </c>
      <c r="U11" s="2" t="str">
        <f t="shared" si="4"/>
        <v>ae-pixel-sorter help</v>
      </c>
      <c r="V11" t="s">
        <v>323</v>
      </c>
      <c r="W11" s="2" t="str">
        <f>HYPERLINK(Values!$C$3&amp;$E11&amp;"\"&amp;$H11,"OWNED\"&amp;$E11&amp;"\"&amp;$H11)</f>
        <v>OWNED\Gabriel Grenier\aepixelsorter1.1.7</v>
      </c>
      <c r="X11" s="2" t="s">
        <v>44</v>
      </c>
      <c r="Y11" s="15" t="s">
        <v>145</v>
      </c>
      <c r="Z11" s="15" t="s">
        <v>145</v>
      </c>
      <c r="AA11" s="2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CC 2018\Plug-ins\Gabriel Grenier</v>
      </c>
      <c r="AB11" s="2" t="str">
        <f>IF($Z11="s",HYPERLINK(Values!$C$41,Values!$A$40&amp;"\"&amp;Values!$A$17),IF($Z11="ui",HYPERLINK(Values!$C$42,Values!$A$40&amp;"\"&amp;Values!$A$18),IF($Z11="c",HYPERLINK(Values!$C$5,Values!$A$5),IF($Z11="p",HYPERLINK(Values!$C$44&amp;"\"&amp;$E11,Values!$A$40&amp;"\"&amp;Values!$A$20&amp;"\"&amp;$E11),IF($Z11="pr",HYPERLINK(Values!$C$44,Values!$A$40&amp;"\"&amp;Values!$A$19),IF($Z11="ex",HYPERLINK(Values!$B$54,Values!$A$53&amp;" folder "&amp;$G11),IF($Z11="","What type of script is it?",IF($Z11="mc",HYPERLINK(Values!$B$57&amp;"\"&amp;$E11,Values!$A$55&amp;" "&amp;$E11&amp;"\"&amp;$G11),HYPERLINK(Values!$B$3&amp;$E11&amp;"\"&amp;$H11,"OWNED\"&amp;$E11&amp;"\"&amp;$H11&amp;"\")))))))))</f>
        <v>CC 2017\Plug-ins\Gabriel Grenier</v>
      </c>
      <c r="AC11" s="2" t="str">
        <f>IF($M11=0,"CS6 unsupported",IF(AND($M11=1,$Z11="s"),HYPERLINK(Values!$C$17,Values!$A$15&amp;"\"&amp;Values!$A$17),IF(AND($M11=1,$Z11="ui"),HYPERLINK(Values!$C$18,Values!$A$15&amp;"\"&amp;Values!$A$18),IF(AND($M11=1,$Z11="c"),HYPERLINK(Values!$B$5,Values!$A$5),IF(AND($M11=1,$Z11="p"),HYPERLINK(Values!$C$20&amp;"\"&amp;$E11,Values!$A$15&amp;"\"&amp;Values!$A$20&amp;"\"&amp;$E11),IF(AND($M11=1,$Z11="pr"),HYPERLINK(Values!$C$19,Values!$A$15&amp;"\"&amp;Values!$A$19),IF(AND($M11=1,$Z11="mc"),HYPERLINK(Values!$B$56&amp;"\"&amp;$E11,Values!$A$55&amp;" "&amp;$E11&amp;"\"&amp;$G11),IF(AND($M11=1,$Z11=""),"What type of script is it?",HYPERLINK(Values!$B$3&amp;E11&amp;"\"&amp;$H11,"OWNED\"&amp;$E11&amp;"\"&amp;$H11&amp;"\")))))))))</f>
        <v>CS6\Plug-ins\Gabriel Grenier</v>
      </c>
      <c r="AE11" t="s">
        <v>154</v>
      </c>
      <c r="AF11" s="6">
        <v>39.99</v>
      </c>
      <c r="AG11" s="6"/>
      <c r="AH11" s="37">
        <f t="shared" si="5"/>
        <v>29.9925</v>
      </c>
      <c r="AI11" s="81">
        <f>IFERROR(IF(AE11="s",AH11*Values!$C$1,AF11*Values!$C$1),"")</f>
        <v>41.089725000000001</v>
      </c>
    </row>
    <row r="12" spans="1:42" x14ac:dyDescent="0.25">
      <c r="B12" s="15" t="s">
        <v>261</v>
      </c>
      <c r="C12">
        <v>101015711</v>
      </c>
      <c r="D12" s="7">
        <v>43594</v>
      </c>
      <c r="E12" s="1" t="s">
        <v>328</v>
      </c>
      <c r="F12" t="s">
        <v>329</v>
      </c>
      <c r="G12" t="s">
        <v>330</v>
      </c>
      <c r="H12" t="s">
        <v>331</v>
      </c>
      <c r="I12" s="50" t="str">
        <f>HYPERLINK("https://aescripts.com/"&amp;G12,G12)</f>
        <v>polyline</v>
      </c>
      <c r="J12" t="s">
        <v>332</v>
      </c>
      <c r="K12" s="2" t="str">
        <f>HYPERLINK("https://aescripts.com/downloadable/customer/products/",J12)</f>
        <v>MOBOPL*LUC*TRUDEL*433231282353202SUL1</v>
      </c>
      <c r="L12" t="str">
        <f>IF(OR(O12="CS3",O12="CS4",O12="CS5",O12="CS5.5"),O12,"NO")</f>
        <v>CS5.5</v>
      </c>
      <c r="M12" s="15">
        <v>1</v>
      </c>
      <c r="N12" t="str">
        <f>IF(OR(M12=1,O12="CS6",P12="CS6"),"YES",IF(OR(M12=0,M12=""),"NO"))</f>
        <v>YES</v>
      </c>
      <c r="O12" t="s">
        <v>333</v>
      </c>
      <c r="P12" t="s">
        <v>230</v>
      </c>
      <c r="Q12" s="13" t="s">
        <v>197</v>
      </c>
      <c r="R12" s="11">
        <v>43273</v>
      </c>
      <c r="S12" t="s">
        <v>321</v>
      </c>
      <c r="T12" t="s">
        <v>334</v>
      </c>
      <c r="U12" s="2" t="str">
        <f t="shared" si="4"/>
        <v>polyline help</v>
      </c>
      <c r="V12" t="s">
        <v>335</v>
      </c>
      <c r="W12" s="2" t="str">
        <f>HYPERLINK(Values!$C$3&amp;$E12&amp;"\"&amp;$H12,"OWNED\"&amp;$E12&amp;"\"&amp;$H12)</f>
        <v>OWNED\Motion Boutique\mb_polyline_1.1_full</v>
      </c>
      <c r="X12" s="2" t="s">
        <v>44</v>
      </c>
      <c r="Y12" s="15" t="s">
        <v>145</v>
      </c>
      <c r="Z12" s="15" t="s">
        <v>145</v>
      </c>
      <c r="AA12" s="2" t="str">
        <f>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</f>
        <v>CC 2018\Plug-ins\Motion Boutique</v>
      </c>
      <c r="AB12" s="2" t="str">
        <f>IF($Z12="s",HYPERLINK(Values!$C$41,Values!$A$40&amp;"\"&amp;Values!$A$17),IF($Z12="ui",HYPERLINK(Values!$C$42,Values!$A$40&amp;"\"&amp;Values!$A$18),IF($Z12="c",HYPERLINK(Values!$C$5,Values!$A$5),IF($Z12="p",HYPERLINK(Values!$C$44&amp;"\"&amp;$E12,Values!$A$40&amp;"\"&amp;Values!$A$20&amp;"\"&amp;$E12),IF($Z12="pr",HYPERLINK(Values!$C$44,Values!$A$40&amp;"\"&amp;Values!$A$19),IF($Z12="ex",HYPERLINK(Values!$B$54,Values!$A$53&amp;" folder "&amp;$G12),IF($Z12="","What type of script is it?",IF($Z12="mc",HYPERLINK(Values!$B$57&amp;"\"&amp;$E12,Values!$A$55&amp;" "&amp;$E12&amp;"\"&amp;$G12),HYPERLINK(Values!$B$3&amp;$E12&amp;"\"&amp;$H12,"OWNED\"&amp;$E12&amp;"\"&amp;$H12&amp;"\")))))))))</f>
        <v>CC 2017\Plug-ins\Motion Boutique</v>
      </c>
      <c r="AC12" s="2" t="str">
        <f>IF($M12=0,"CS6 unsupported",IF(AND($M12=1,$Z12="s"),HYPERLINK(Values!$C$17,Values!$A$15&amp;"\"&amp;Values!$A$17),IF(AND($M12=1,$Z12="ui"),HYPERLINK(Values!$C$18,Values!$A$15&amp;"\"&amp;Values!$A$18),IF(AND($M12=1,$Z12="c"),HYPERLINK(Values!$B$5,Values!$A$5),IF(AND($M12=1,$Z12="p"),HYPERLINK(Values!$C$20&amp;"\"&amp;$E12,Values!$A$15&amp;"\"&amp;Values!$A$20&amp;"\"&amp;$E12),IF(AND($M12=1,$Z12="pr"),HYPERLINK(Values!$C$19,Values!$A$15&amp;"\"&amp;Values!$A$19),IF(AND($M12=1,$Z12="mc"),HYPERLINK(Values!$B$56&amp;"\"&amp;$E12,Values!$A$55&amp;" "&amp;$E12&amp;"\"&amp;$G12),IF(AND($M12=1,$Z12=""),"What type of script is it?",HYPERLINK(Values!$B$3&amp;E12&amp;"\"&amp;$H12,"OWNED\"&amp;$E12&amp;"\"&amp;$H12&amp;"\")))))))))</f>
        <v>CS6\Plug-ins\Motion Boutique</v>
      </c>
      <c r="AE12" t="s">
        <v>154</v>
      </c>
      <c r="AF12" s="6">
        <v>49.99</v>
      </c>
      <c r="AG12" s="6"/>
      <c r="AH12" s="37">
        <f>IF(AE12="s",AF12*0.75,IF(AE12="n",AF12*0,""))</f>
        <v>37.4925</v>
      </c>
      <c r="AI12" s="81">
        <f>IFERROR(IF(AE12="s",AH12*Values!$C$1,AF12*Values!$C$1),"")</f>
        <v>51.364725000000007</v>
      </c>
      <c r="AP12" s="2" t="s">
        <v>336</v>
      </c>
    </row>
    <row r="13" spans="1:42" x14ac:dyDescent="0.25">
      <c r="B13" s="15" t="s">
        <v>261</v>
      </c>
      <c r="C13">
        <v>100792654</v>
      </c>
      <c r="D13" s="7">
        <v>43238</v>
      </c>
      <c r="E13" s="1" t="s">
        <v>328</v>
      </c>
      <c r="F13" t="s">
        <v>337</v>
      </c>
      <c r="G13" t="s">
        <v>338</v>
      </c>
      <c r="H13" t="s">
        <v>339</v>
      </c>
      <c r="I13" s="50" t="str">
        <f t="shared" si="0"/>
        <v>pastiche</v>
      </c>
      <c r="J13" t="s">
        <v>340</v>
      </c>
      <c r="K13" s="2" t="str">
        <f t="shared" si="1"/>
        <v>MOBOPA*LUC*TRUDEL*315114338161070SUL1</v>
      </c>
      <c r="L13" t="str">
        <f t="shared" si="2"/>
        <v>NO</v>
      </c>
      <c r="M13" s="15">
        <v>1</v>
      </c>
      <c r="N13" t="str">
        <f t="shared" si="3"/>
        <v>YES</v>
      </c>
      <c r="P13" t="s">
        <v>98</v>
      </c>
      <c r="Q13" s="13" t="s">
        <v>241</v>
      </c>
      <c r="R13" s="11">
        <v>42444</v>
      </c>
      <c r="S13" t="s">
        <v>321</v>
      </c>
      <c r="T13" t="s">
        <v>341</v>
      </c>
      <c r="U13" s="2" t="str">
        <f t="shared" si="4"/>
        <v>pastiche help</v>
      </c>
      <c r="V13" t="s">
        <v>342</v>
      </c>
      <c r="W13" s="2" t="str">
        <f>HYPERLINK(Values!$C$3&amp;$E13&amp;"\"&amp;$H13,"OWNED\"&amp;$E13&amp;"\"&amp;$H13)</f>
        <v>OWNED\Motion Boutique\mb_pastiche_1.0_full</v>
      </c>
      <c r="X13" s="2" t="s">
        <v>44</v>
      </c>
      <c r="Y13" s="15" t="s">
        <v>145</v>
      </c>
      <c r="Z13" s="15" t="s">
        <v>145</v>
      </c>
      <c r="AA13" s="2" t="str">
        <f>IF($Z13="s",HYPERLINK(Values!$C$47,Values!$A$46&amp;"\"&amp;Values!$A$17),IF($Z13="ui",HYPERLINK(Values!$C$48,Values!$A$46&amp;"\"&amp;Values!$A$18),IF($Z13="c",HYPERLINK(Values!$C$4,Values!$A$4)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"&amp;$E13&amp;"\"&amp;$G13),HYPERLINK(Values!$B$3&amp;E13&amp;"\"&amp;$H13,"OWNED\"&amp;$E13&amp;"\"&amp;$H13&amp;"\")))))))))</f>
        <v>CC 2018\Plug-ins\Motion Boutique</v>
      </c>
      <c r="AB13" s="2" t="str">
        <f>IF($Z13="s",HYPERLINK(Values!$C$41,Values!$A$40&amp;"\"&amp;Values!$A$17),IF($Z13="ui",HYPERLINK(Values!$C$42,Values!$A$40&amp;"\"&amp;Values!$A$18),IF($Z13="c",HYPERLINK(Values!$C$5,Values!$A$5),IF($Z13="p",HYPERLINK(Values!$C$44&amp;"\"&amp;$E13,Values!$A$40&amp;"\"&amp;Values!$A$20&amp;"\"&amp;$E13),IF($Z13="pr",HYPERLINK(Values!$C$44,Values!$A$40&amp;"\"&amp;Values!$A$19),IF($Z13="ex",HYPERLINK(Values!$B$54,Values!$A$53&amp;" folder "&amp;$G13),IF($Z13="","What type of script is it?",IF($Z13="mc",HYPERLINK(Values!$B$57&amp;"\"&amp;$E13,Values!$A$55&amp;" "&amp;$E13&amp;"\"&amp;$G13),HYPERLINK(Values!$B$3&amp;$E13&amp;"\"&amp;$H13,"OWNED\"&amp;$E13&amp;"\"&amp;$H13&amp;"\")))))))))</f>
        <v>CC 2017\Plug-ins\Motion Boutique</v>
      </c>
      <c r="AC13" s="2" t="str">
        <f>IF($M13=0,"CS6 unsupported",IF(AND($M13=1,$Z13="s"),HYPERLINK(Values!$C$17,Values!$A$15&amp;"\"&amp;Values!$A$17),IF(AND($M13=1,$Z13="ui"),HYPERLINK(Values!$C$18,Values!$A$15&amp;"\"&amp;Values!$A$18),IF(AND($M13=1,$Z13="c"),HYPERLINK(Values!$B$5,Values!$A$5),IF(AND($M13=1,$Z13="p"),HYPERLINK(Values!$C$20&amp;"\"&amp;$E13,Values!$A$15&amp;"\"&amp;Values!$A$20&amp;"\"&amp;$E13),IF(AND($M13=1,$Z13="pr"),HYPERLINK(Values!$C$19,Values!$A$15&amp;"\"&amp;Values!$A$19),IF(AND($M13=1,$Z13="mc"),HYPERLINK(Values!$B$56&amp;"\"&amp;$E13,Values!$A$55&amp;" "&amp;$E13&amp;"\"&amp;$G13),IF(AND($M13=1,$Z13=""),"What type of script is it?",HYPERLINK(Values!$B$3&amp;E13&amp;"\"&amp;$H13,"OWNED\"&amp;$E13&amp;"\"&amp;$H13&amp;"\")))))))))</f>
        <v>CS6\Plug-ins\Motion Boutique</v>
      </c>
      <c r="AE13" t="s">
        <v>154</v>
      </c>
      <c r="AF13" s="6">
        <v>89</v>
      </c>
      <c r="AG13" s="6"/>
      <c r="AH13" s="37">
        <f t="shared" si="5"/>
        <v>66.75</v>
      </c>
      <c r="AI13" s="81">
        <f>IFERROR(IF(AE13="s",AH13*Values!$C$1,AF13*Values!$C$1),"")</f>
        <v>91.447500000000005</v>
      </c>
      <c r="AP13" s="2" t="s">
        <v>336</v>
      </c>
    </row>
    <row r="14" spans="1:42" x14ac:dyDescent="0.25">
      <c r="B14" s="15">
        <v>1</v>
      </c>
      <c r="C14">
        <v>100790169</v>
      </c>
      <c r="D14" s="7">
        <v>43238</v>
      </c>
      <c r="E14" s="29" t="s">
        <v>237</v>
      </c>
      <c r="F14" t="s">
        <v>343</v>
      </c>
      <c r="G14" t="s">
        <v>344</v>
      </c>
      <c r="H14" t="s">
        <v>345</v>
      </c>
      <c r="I14" s="50" t="str">
        <f t="shared" si="0"/>
        <v>textdelay</v>
      </c>
      <c r="J14" t="s">
        <v>346</v>
      </c>
      <c r="K14" s="2" t="str">
        <f t="shared" si="1"/>
        <v>PETD*LUC*TRUDEL*212231754465679SUL1</v>
      </c>
      <c r="L14" t="str">
        <f t="shared" si="2"/>
        <v>NO</v>
      </c>
      <c r="M14" s="15">
        <v>1</v>
      </c>
      <c r="N14" t="str">
        <f t="shared" si="3"/>
        <v>YES</v>
      </c>
      <c r="P14" t="s">
        <v>98</v>
      </c>
      <c r="Q14" s="13" t="s">
        <v>347</v>
      </c>
      <c r="R14" s="11">
        <v>43165</v>
      </c>
      <c r="S14" t="s">
        <v>321</v>
      </c>
      <c r="T14" t="s">
        <v>348</v>
      </c>
      <c r="U14" s="2" t="str">
        <f t="shared" si="4"/>
        <v>textdelay help</v>
      </c>
      <c r="V14" t="s">
        <v>349</v>
      </c>
      <c r="W14" s="2" t="str">
        <f>HYPERLINK(Values!$C$3&amp;$E14&amp;"\"&amp;$H14,"OWNED\"&amp;$E14&amp;"\"&amp;$H14)</f>
        <v>OWNED\Plugin Everything\textdelay_v1.2</v>
      </c>
      <c r="X14" s="2" t="s">
        <v>44</v>
      </c>
      <c r="Y14" s="15" t="s">
        <v>145</v>
      </c>
      <c r="Z14" s="15" t="s">
        <v>145</v>
      </c>
      <c r="AA14" s="2" t="str">
        <f>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</f>
        <v>CC 2018\Plug-ins\Plugin Everything</v>
      </c>
      <c r="AB14" s="2" t="str">
        <f>IF($Z14="s",HYPERLINK(Values!$C$41,Values!$A$40&amp;"\"&amp;Values!$A$17),IF($Z14="ui",HYPERLINK(Values!$C$42,Values!$A$40&amp;"\"&amp;Values!$A$18),IF($Z14="c",HYPERLINK(Values!$C$5,Values!$A$5),IF($Z14="p",HYPERLINK(Values!$C$44&amp;"\"&amp;$E14,Values!$A$40&amp;"\"&amp;Values!$A$20&amp;"\"&amp;$E14),IF($Z14="pr",HYPERLINK(Values!$C$44,Values!$A$40&amp;"\"&amp;Values!$A$19),IF($Z14="ex",HYPERLINK(Values!$B$54,Values!$A$53&amp;" folder "&amp;$G14),IF($Z14="","What type of script is it?",IF($Z14="mc",HYPERLINK(Values!$B$57&amp;"\"&amp;$E14,Values!$A$55&amp;" "&amp;$E14&amp;"\"&amp;$G14),HYPERLINK(Values!$B$3&amp;$E14&amp;"\"&amp;$H14,"OWNED\"&amp;$E14&amp;"\"&amp;$H14&amp;"\")))))))))</f>
        <v>CC 2017\Plug-ins\Plugin Everything</v>
      </c>
      <c r="AC14" s="2" t="str">
        <f>IF($M14=0,"CS6 unsupported",IF(AND($M14=1,$Z14="s"),HYPERLINK(Values!$C$17,Values!$A$15&amp;"\"&amp;Values!$A$17),IF(AND($M14=1,$Z14="ui"),HYPERLINK(Values!$C$18,Values!$A$15&amp;"\"&amp;Values!$A$18),IF(AND($M14=1,$Z14="c"),HYPERLINK(Values!$B$5,Values!$A$5),IF(AND($M14=1,$Z14="p"),HYPERLINK(Values!$C$20&amp;"\"&amp;$E14,Values!$A$15&amp;"\"&amp;Values!$A$20&amp;"\"&amp;$E14),IF(AND($M14=1,$Z14="pr"),HYPERLINK(Values!$C$19,Values!$A$15&amp;"\"&amp;Values!$A$19),IF(AND($M14=1,$Z14="mc"),HYPERLINK(Values!$B$56&amp;"\"&amp;$E14,Values!$A$55&amp;" "&amp;$E14&amp;"\"&amp;$G14),IF(AND($M14=1,$Z14=""),"What type of script is it?",HYPERLINK(Values!$B$3&amp;E14&amp;"\"&amp;$H14,"OWNED\"&amp;$E14&amp;"\"&amp;$H14&amp;"\")))))))))</f>
        <v>CS6\Plug-ins\Plugin Everything</v>
      </c>
      <c r="AE14" t="s">
        <v>154</v>
      </c>
      <c r="AF14" s="6">
        <v>19.95</v>
      </c>
      <c r="AG14" s="6"/>
      <c r="AH14" s="37">
        <f t="shared" si="5"/>
        <v>14.962499999999999</v>
      </c>
      <c r="AI14" s="81">
        <f>IFERROR(IF(AE14="s",AH14*Values!$C$1,AF14*Values!$C$1),"")</f>
        <v>20.498625000000001</v>
      </c>
      <c r="AJ14" s="2"/>
    </row>
    <row r="15" spans="1:42" x14ac:dyDescent="0.25">
      <c r="B15" s="15">
        <v>1</v>
      </c>
      <c r="C15">
        <v>100792869</v>
      </c>
      <c r="D15" s="7">
        <v>43231</v>
      </c>
      <c r="E15" s="29" t="s">
        <v>237</v>
      </c>
      <c r="F15" t="s">
        <v>350</v>
      </c>
      <c r="G15" t="s">
        <v>351</v>
      </c>
      <c r="H15" t="s">
        <v>352</v>
      </c>
      <c r="I15" s="50" t="str">
        <f t="shared" si="0"/>
        <v>effect-matte</v>
      </c>
      <c r="J15" t="s">
        <v>353</v>
      </c>
      <c r="K15" s="2" t="str">
        <f t="shared" si="1"/>
        <v>PEEM*LUC*TRUDEL*462843213280627SUL1</v>
      </c>
      <c r="L15" t="str">
        <f t="shared" si="2"/>
        <v>NO</v>
      </c>
      <c r="M15" s="15">
        <v>1</v>
      </c>
      <c r="N15" t="str">
        <f t="shared" si="3"/>
        <v>YES</v>
      </c>
      <c r="P15" t="s">
        <v>98</v>
      </c>
      <c r="Q15" s="13" t="s">
        <v>197</v>
      </c>
      <c r="R15" s="11">
        <v>43328</v>
      </c>
      <c r="S15" t="s">
        <v>321</v>
      </c>
      <c r="T15" t="s">
        <v>354</v>
      </c>
      <c r="U15" s="2" t="str">
        <f t="shared" si="4"/>
        <v>effect-matte help</v>
      </c>
      <c r="V15" t="s">
        <v>355</v>
      </c>
      <c r="W15" s="2" t="str">
        <f>HYPERLINK(Values!$C$3&amp;$E15&amp;"\"&amp;$H15,"OWNED\"&amp;$E15&amp;"\"&amp;$H15)</f>
        <v>OWNED\Plugin Everything\effect_matte_v1.2</v>
      </c>
      <c r="X15" s="2" t="s">
        <v>44</v>
      </c>
      <c r="Y15" s="15" t="s">
        <v>145</v>
      </c>
      <c r="Z15" s="15" t="s">
        <v>145</v>
      </c>
      <c r="AA15" s="2" t="str">
        <f>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</f>
        <v>CC 2018\Plug-ins\Plugin Everything</v>
      </c>
      <c r="AB15" s="2" t="str">
        <f>IF($Z15="s",HYPERLINK(Values!$C$41,Values!$A$40&amp;"\"&amp;Values!$A$17),IF($Z15="ui",HYPERLINK(Values!$C$42,Values!$A$40&amp;"\"&amp;Values!$A$18),IF($Z15="c",HYPERLINK(Values!$C$5,Values!$A$5),IF($Z15="p",HYPERLINK(Values!$C$44&amp;"\"&amp;$E15,Values!$A$40&amp;"\"&amp;Values!$A$20&amp;"\"&amp;$E15),IF($Z15="pr",HYPERLINK(Values!$C$44,Values!$A$40&amp;"\"&amp;Values!$A$19),IF($Z15="ex",HYPERLINK(Values!$B$54,Values!$A$53&amp;" folder "&amp;$G15),IF($Z15="","What type of script is it?",IF($Z15="mc",HYPERLINK(Values!$B$57&amp;"\"&amp;$E15,Values!$A$55&amp;" "&amp;$E15&amp;"\"&amp;$G15),HYPERLINK(Values!$B$3&amp;$E15&amp;"\"&amp;$H15,"OWNED\"&amp;$E15&amp;"\"&amp;$H15&amp;"\")))))))))</f>
        <v>CC 2017\Plug-ins\Plugin Everything</v>
      </c>
      <c r="AC15" s="2" t="str">
        <f>IF($M15=0,"CS6 unsupported",IF(AND($M15=1,$Z15="s"),HYPERLINK(Values!$C$17,Values!$A$15&amp;"\"&amp;Values!$A$17),IF(AND($M15=1,$Z15="ui"),HYPERLINK(Values!$C$18,Values!$A$15&amp;"\"&amp;Values!$A$18),IF(AND($M15=1,$Z15="c"),HYPERLINK(Values!$B$5,Values!$A$5),IF(AND($M15=1,$Z15="p"),HYPERLINK(Values!$C$20&amp;"\"&amp;$E15,Values!$A$15&amp;"\"&amp;Values!$A$20&amp;"\"&amp;$E15),IF(AND($M15=1,$Z15="pr"),HYPERLINK(Values!$C$19,Values!$A$15&amp;"\"&amp;Values!$A$19),IF(AND($M15=1,$Z15="mc"),HYPERLINK(Values!$B$56&amp;"\"&amp;$E15,Values!$A$55&amp;" "&amp;$E15&amp;"\"&amp;$G15),IF(AND($M15=1,$Z15=""),"What type of script is it?",HYPERLINK(Values!$B$3&amp;E15&amp;"\"&amp;$H15,"OWNED\"&amp;$E15&amp;"\"&amp;$H15&amp;"\")))))))))</f>
        <v>CS6\Plug-ins\Plugin Everything</v>
      </c>
      <c r="AE15" t="s">
        <v>154</v>
      </c>
      <c r="AF15" s="6">
        <v>29.95</v>
      </c>
      <c r="AG15" s="6"/>
      <c r="AH15" s="37">
        <f t="shared" si="5"/>
        <v>22.462499999999999</v>
      </c>
      <c r="AI15" s="81">
        <f>IFERROR(IF(AE15="s",AH15*Values!$C$1,AF15*Values!$C$1),"")</f>
        <v>30.773624999999999</v>
      </c>
    </row>
    <row r="16" spans="1:42" x14ac:dyDescent="0.25">
      <c r="B16" s="15">
        <v>1</v>
      </c>
      <c r="C16">
        <v>100790169</v>
      </c>
      <c r="D16" s="7">
        <v>43228</v>
      </c>
      <c r="E16" s="1" t="s">
        <v>356</v>
      </c>
      <c r="F16" t="s">
        <v>357</v>
      </c>
      <c r="G16" t="s">
        <v>358</v>
      </c>
      <c r="H16" t="s">
        <v>359</v>
      </c>
      <c r="I16" s="50" t="str">
        <f t="shared" si="0"/>
        <v>power-sphere</v>
      </c>
      <c r="J16" t="s">
        <v>360</v>
      </c>
      <c r="K16" s="2" t="str">
        <f t="shared" si="1"/>
        <v>CSKPS*LUC*TRUDEL*392243412081518SUL1</v>
      </c>
      <c r="L16" t="str">
        <f t="shared" si="2"/>
        <v>CS5</v>
      </c>
      <c r="M16" s="15">
        <v>1</v>
      </c>
      <c r="N16" t="str">
        <f t="shared" si="3"/>
        <v>YES</v>
      </c>
      <c r="O16" t="s">
        <v>196</v>
      </c>
      <c r="P16" t="s">
        <v>98</v>
      </c>
      <c r="Q16" s="13" t="s">
        <v>361</v>
      </c>
      <c r="R16" s="11">
        <v>42423</v>
      </c>
      <c r="S16" t="s">
        <v>321</v>
      </c>
      <c r="T16" t="s">
        <v>362</v>
      </c>
      <c r="U16" s="2" t="str">
        <f t="shared" si="4"/>
        <v>power-sphere help</v>
      </c>
      <c r="V16" t="s">
        <v>363</v>
      </c>
      <c r="W16" s="2" t="str">
        <f>HYPERLINK(Values!$C$3&amp;$E16&amp;"\"&amp;$H16,"OWNED\"&amp;$E16&amp;"\"&amp;$H16)</f>
        <v>OWNED\CROSSPHERE\powersphere_v114</v>
      </c>
      <c r="X16" s="2" t="s">
        <v>44</v>
      </c>
      <c r="Y16" s="15" t="s">
        <v>145</v>
      </c>
      <c r="Z16" s="15" t="s">
        <v>145</v>
      </c>
      <c r="AA16" s="2" t="str">
        <f>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</f>
        <v>CC 2018\Plug-ins\CROSSPHERE</v>
      </c>
      <c r="AB16" s="2" t="str">
        <f>IF($Z16="s",HYPERLINK(Values!$C$41,Values!$A$40&amp;"\"&amp;Values!$A$17),IF($Z16="ui",HYPERLINK(Values!$C$42,Values!$A$40&amp;"\"&amp;Values!$A$18),IF($Z16="c",HYPERLINK(Values!$C$5,Values!$A$5),IF($Z16="p",HYPERLINK(Values!$C$44&amp;"\"&amp;$E16,Values!$A$40&amp;"\"&amp;Values!$A$20&amp;"\"&amp;$E16),IF($Z16="pr",HYPERLINK(Values!$C$44,Values!$A$40&amp;"\"&amp;Values!$A$19),IF($Z16="ex",HYPERLINK(Values!$B$54,Values!$A$53&amp;" folder "&amp;$G16),IF($Z16="","What type of script is it?",IF($Z16="mc",HYPERLINK(Values!$B$57&amp;"\"&amp;$E16,Values!$A$55&amp;" "&amp;$E16&amp;"\"&amp;$G16),HYPERLINK(Values!$B$3&amp;$E16&amp;"\"&amp;$H16,"OWNED\"&amp;$E16&amp;"\"&amp;$H16&amp;"\")))))))))</f>
        <v>CC 2017\Plug-ins\CROSSPHERE</v>
      </c>
      <c r="AC16" s="2" t="str">
        <f>IF($M16=0,"CS6 unsupported",IF(AND($M16=1,$Z16="s"),HYPERLINK(Values!$C$17,Values!$A$15&amp;"\"&amp;Values!$A$17),IF(AND($M16=1,$Z16="ui"),HYPERLINK(Values!$C$18,Values!$A$15&amp;"\"&amp;Values!$A$18),IF(AND($M16=1,$Z16="c"),HYPERLINK(Values!$B$5,Values!$A$5),IF(AND($M16=1,$Z16="p"),HYPERLINK(Values!$C$20&amp;"\"&amp;$E16,Values!$A$15&amp;"\"&amp;Values!$A$20&amp;"\"&amp;$E16),IF(AND($M16=1,$Z16="pr"),HYPERLINK(Values!$C$19,Values!$A$15&amp;"\"&amp;Values!$A$19),IF(AND($M16=1,$Z16="mc"),HYPERLINK(Values!$B$56&amp;"\"&amp;$E16,Values!$A$55&amp;" "&amp;$E16&amp;"\"&amp;$G16),IF(AND($M16=1,$Z16=""),"What type of script is it?",HYPERLINK(Values!$B$3&amp;E16&amp;"\"&amp;$H16,"OWNED\"&amp;$E16&amp;"\"&amp;$H16&amp;"\")))))))))</f>
        <v>CS6\Plug-ins\CROSSPHERE</v>
      </c>
      <c r="AE16" t="s">
        <v>154</v>
      </c>
      <c r="AF16" s="6">
        <v>39.99</v>
      </c>
      <c r="AG16" s="6"/>
      <c r="AH16" s="37">
        <f t="shared" si="5"/>
        <v>29.9925</v>
      </c>
      <c r="AI16" s="81">
        <f>IFERROR(IF(AE16="s",AH16*Values!$C$1,AF16*Values!$C$1),"")</f>
        <v>41.089725000000001</v>
      </c>
    </row>
    <row r="17" spans="2:35" x14ac:dyDescent="0.25">
      <c r="B17" s="15">
        <v>1</v>
      </c>
      <c r="C17">
        <v>100690032</v>
      </c>
      <c r="D17" s="7">
        <v>43065</v>
      </c>
      <c r="E17" s="1" t="s">
        <v>364</v>
      </c>
      <c r="F17" t="s">
        <v>365</v>
      </c>
      <c r="G17" t="s">
        <v>366</v>
      </c>
      <c r="H17" t="s">
        <v>367</v>
      </c>
      <c r="I17" s="50" t="str">
        <f t="shared" si="0"/>
        <v>element-3d</v>
      </c>
      <c r="J17" t="s">
        <v>266</v>
      </c>
      <c r="K17" s="2" t="str">
        <f t="shared" si="1"/>
        <v>Please read info →</v>
      </c>
      <c r="L17" t="str">
        <f t="shared" si="2"/>
        <v>CS5</v>
      </c>
      <c r="M17" s="15">
        <v>1</v>
      </c>
      <c r="N17" t="str">
        <f t="shared" si="3"/>
        <v>YES</v>
      </c>
      <c r="O17" t="s">
        <v>196</v>
      </c>
      <c r="P17" t="s">
        <v>98</v>
      </c>
      <c r="Q17" s="13" t="s">
        <v>241</v>
      </c>
      <c r="R17" s="11">
        <v>42739</v>
      </c>
      <c r="S17" t="s">
        <v>126</v>
      </c>
      <c r="T17" t="s">
        <v>368</v>
      </c>
      <c r="U17" s="2" t="str">
        <f t="shared" si="4"/>
        <v>element-3d help</v>
      </c>
      <c r="V17" t="s">
        <v>369</v>
      </c>
      <c r="W17" s="2" t="str">
        <f>HYPERLINK(Values!$C$3&amp;$E17&amp;"\"&amp;$H17,"OWNED\"&amp;$E17&amp;"\"&amp;$H17)</f>
        <v>OWNED\Video Copilot\ElementInstaller_2.2.2.2160_Win</v>
      </c>
      <c r="X17" s="2" t="s">
        <v>44</v>
      </c>
      <c r="Y17" s="15" t="s">
        <v>145</v>
      </c>
      <c r="Z17" s="15" t="s">
        <v>145</v>
      </c>
      <c r="AA17" s="2" t="str">
        <f>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</f>
        <v>CC 2018\Plug-ins\Video Copilot</v>
      </c>
      <c r="AB17" s="2" t="str">
        <f>IF($Z17="s",HYPERLINK(Values!$C$41,Values!$A$40&amp;"\"&amp;Values!$A$17),IF($Z17="ui",HYPERLINK(Values!$C$42,Values!$A$40&amp;"\"&amp;Values!$A$18),IF($Z17="c",HYPERLINK(Values!$C$5,Values!$A$5),IF($Z17="p",HYPERLINK(Values!$C$44&amp;"\"&amp;$E17,Values!$A$40&amp;"\"&amp;Values!$A$20&amp;"\"&amp;$E17),IF($Z17="pr",HYPERLINK(Values!$C$44,Values!$A$40&amp;"\"&amp;Values!$A$19),IF($Z17="ex",HYPERLINK(Values!$B$54,Values!$A$53&amp;" folder "&amp;$G17),IF($Z17="","What type of script is it?",IF($Z17="mc",HYPERLINK(Values!$B$57&amp;"\"&amp;$E17,Values!$A$55&amp;" "&amp;$E17&amp;"\"&amp;$G17),HYPERLINK(Values!$B$3&amp;$E17&amp;"\"&amp;$H17,"OWNED\"&amp;$E17&amp;"\"&amp;$H17&amp;"\")))))))))</f>
        <v>CC 2017\Plug-ins\Video Copilot</v>
      </c>
      <c r="AC17" s="2" t="str">
        <f>IF($M17=0,"CS6 unsupported",IF(AND($M17=1,$Z17="s"),HYPERLINK(Values!$C$17,Values!$A$15&amp;"\"&amp;Values!$A$17),IF(AND($M17=1,$Z17="ui"),HYPERLINK(Values!$C$18,Values!$A$15&amp;"\"&amp;Values!$A$18),IF(AND($M17=1,$Z17="c"),HYPERLINK(Values!$B$5,Values!$A$5),IF(AND($M17=1,$Z17="p"),HYPERLINK(Values!$C$20&amp;"\"&amp;$E17,Values!$A$15&amp;"\"&amp;Values!$A$20&amp;"\"&amp;$E17),IF(AND($M17=1,$Z17="pr"),HYPERLINK(Values!$C$19,Values!$A$15&amp;"\"&amp;Values!$A$19),IF(AND($M17=1,$Z17="mc"),HYPERLINK(Values!$B$56&amp;"\"&amp;$E17,Values!$A$55&amp;" "&amp;$E17&amp;"\"&amp;$G17),IF(AND($M17=1,$Z17=""),"What type of script is it?",HYPERLINK(Values!$B$3&amp;E17&amp;"\"&amp;$H17,"OWNED\"&amp;$E17&amp;"\"&amp;$H17&amp;"\")))))))))</f>
        <v>CS6\Plug-ins\Video Copilot</v>
      </c>
      <c r="AE17" t="s">
        <v>154</v>
      </c>
      <c r="AF17" s="6">
        <v>199.95</v>
      </c>
      <c r="AG17" s="6"/>
      <c r="AH17" s="37">
        <f t="shared" si="5"/>
        <v>149.96249999999998</v>
      </c>
      <c r="AI17" s="81">
        <f>IFERROR(IF(AE17="s",AH17*Values!$C$1,AF17*Values!$C$1),"")</f>
        <v>205.44862499999999</v>
      </c>
    </row>
    <row r="18" spans="2:35" x14ac:dyDescent="0.25">
      <c r="B18" s="15">
        <v>1</v>
      </c>
      <c r="C18">
        <v>100630902</v>
      </c>
      <c r="D18" s="7">
        <v>42961</v>
      </c>
      <c r="E18" s="1" t="s">
        <v>370</v>
      </c>
      <c r="F18" t="s">
        <v>371</v>
      </c>
      <c r="G18" t="s">
        <v>372</v>
      </c>
      <c r="H18" t="s">
        <v>373</v>
      </c>
      <c r="I18" s="50" t="str">
        <f t="shared" si="0"/>
        <v>diopter</v>
      </c>
      <c r="J18" t="s">
        <v>374</v>
      </c>
      <c r="K18" s="2" t="str">
        <f t="shared" si="1"/>
        <v>RMND*LUC*TRUDEL*130371618421663SUL1</v>
      </c>
      <c r="L18" t="str">
        <f t="shared" si="2"/>
        <v>NO</v>
      </c>
      <c r="M18" s="15">
        <v>1</v>
      </c>
      <c r="N18" t="str">
        <f t="shared" si="3"/>
        <v>YES</v>
      </c>
      <c r="P18" t="s">
        <v>98</v>
      </c>
      <c r="Q18" s="13" t="s">
        <v>375</v>
      </c>
      <c r="R18" s="11">
        <v>43314</v>
      </c>
      <c r="S18" t="s">
        <v>321</v>
      </c>
      <c r="T18" t="s">
        <v>376</v>
      </c>
      <c r="U18" s="2" t="str">
        <f t="shared" si="4"/>
        <v>diopter help</v>
      </c>
      <c r="V18" t="s">
        <v>377</v>
      </c>
      <c r="W18" s="2" t="str">
        <f>HYPERLINK(Values!$C$3&amp;$E18&amp;"\"&amp;$H18,"OWNED\"&amp;$E18&amp;"\"&amp;$H18)</f>
        <v>OWNED\Rémi MONEDI\diopter_1.02</v>
      </c>
      <c r="X18" s="2" t="s">
        <v>44</v>
      </c>
      <c r="Y18" s="15" t="s">
        <v>145</v>
      </c>
      <c r="Z18" s="15" t="s">
        <v>145</v>
      </c>
      <c r="AA18" s="2" t="str">
        <f>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</f>
        <v>CC 2018\Plug-ins\Rémi MONEDI</v>
      </c>
      <c r="AB18" s="2" t="str">
        <f>IF($Z18="s",HYPERLINK(Values!$C$41,Values!$A$40&amp;"\"&amp;Values!$A$17),IF($Z18="ui",HYPERLINK(Values!$C$42,Values!$A$40&amp;"\"&amp;Values!$A$18),IF($Z18="c",HYPERLINK(Values!$C$5,Values!$A$5),IF($Z18="p",HYPERLINK(Values!$C$44&amp;"\"&amp;$E18,Values!$A$40&amp;"\"&amp;Values!$A$20&amp;"\"&amp;$E18),IF($Z18="pr",HYPERLINK(Values!$C$44,Values!$A$40&amp;"\"&amp;Values!$A$19),IF($Z18="ex",HYPERLINK(Values!$B$54,Values!$A$53&amp;" folder "&amp;$G18),IF($Z18="","What type of script is it?",IF($Z18="mc",HYPERLINK(Values!$B$57&amp;"\"&amp;$E18,Values!$A$55&amp;" "&amp;$E18&amp;"\"&amp;$G18),HYPERLINK(Values!$B$3&amp;$E18&amp;"\"&amp;$H18,"OWNED\"&amp;$E18&amp;"\"&amp;$H18&amp;"\")))))))))</f>
        <v>CC 2017\Plug-ins\Rémi MONEDI</v>
      </c>
      <c r="AC18" s="2" t="str">
        <f>IF($M18=0,"CS6 unsupported",IF(AND($M18=1,$Z18="s"),HYPERLINK(Values!$C$17,Values!$A$15&amp;"\"&amp;Values!$A$17),IF(AND($M18=1,$Z18="ui"),HYPERLINK(Values!$C$18,Values!$A$15&amp;"\"&amp;Values!$A$18),IF(AND($M18=1,$Z18="c"),HYPERLINK(Values!$B$5,Values!$A$5),IF(AND($M18=1,$Z18="p"),HYPERLINK(Values!$C$20&amp;"\"&amp;$E18,Values!$A$15&amp;"\"&amp;Values!$A$20&amp;"\"&amp;$E18),IF(AND($M18=1,$Z18="pr"),HYPERLINK(Values!$C$19,Values!$A$15&amp;"\"&amp;Values!$A$19),IF(AND($M18=1,$Z18="mc"),HYPERLINK(Values!$B$56&amp;"\"&amp;$E18,Values!$A$55&amp;" "&amp;$E18&amp;"\"&amp;$G18),IF(AND($M18=1,$Z18=""),"What type of script is it?",HYPERLINK(Values!$B$3&amp;E18&amp;"\"&amp;$H18,"OWNED\"&amp;$E18&amp;"\"&amp;$H18&amp;"\")))))))))</f>
        <v>CS6\Plug-ins\Rémi MONEDI</v>
      </c>
      <c r="AE18" t="s">
        <v>154</v>
      </c>
      <c r="AF18" s="6">
        <v>39.99</v>
      </c>
      <c r="AG18" s="6"/>
      <c r="AH18" s="37">
        <f t="shared" si="5"/>
        <v>29.9925</v>
      </c>
      <c r="AI18" s="81">
        <f>IFERROR(IF(AE18="s",AH18*Values!$C$1,AF18*Values!$C$1),"")</f>
        <v>41.089725000000001</v>
      </c>
    </row>
    <row r="19" spans="2:35" x14ac:dyDescent="0.25">
      <c r="B19" s="15">
        <v>1</v>
      </c>
      <c r="C19">
        <v>100583476</v>
      </c>
      <c r="D19" s="7">
        <v>42862</v>
      </c>
      <c r="E19" s="34" t="s">
        <v>89</v>
      </c>
      <c r="F19" t="s">
        <v>378</v>
      </c>
      <c r="G19" t="s">
        <v>379</v>
      </c>
      <c r="H19" t="s">
        <v>380</v>
      </c>
      <c r="I19" s="50" t="str">
        <f t="shared" si="0"/>
        <v>compcode</v>
      </c>
      <c r="J19" t="s">
        <v>381</v>
      </c>
      <c r="K19" s="2" t="str">
        <f t="shared" si="1"/>
        <v>RTMCC*LUC*TRUDEL*407539250438515SUL1</v>
      </c>
      <c r="L19" t="str">
        <f t="shared" si="2"/>
        <v>NO</v>
      </c>
      <c r="M19" s="15">
        <v>1</v>
      </c>
      <c r="N19" t="str">
        <f t="shared" si="3"/>
        <v>YES</v>
      </c>
      <c r="P19" t="s">
        <v>98</v>
      </c>
      <c r="Q19" s="13" t="s">
        <v>382</v>
      </c>
      <c r="R19" s="11">
        <v>42557</v>
      </c>
      <c r="S19" t="s">
        <v>159</v>
      </c>
      <c r="T19" t="s">
        <v>383</v>
      </c>
      <c r="U19" s="2" t="str">
        <f t="shared" si="4"/>
        <v>compcode help</v>
      </c>
      <c r="V19" t="s">
        <v>384</v>
      </c>
      <c r="W19" s="2" t="str">
        <f>HYPERLINK(Values!$C$3&amp;$E19&amp;"\"&amp;$H19,"OWNED\"&amp;$E19&amp;"\"&amp;$H19)</f>
        <v>OWNED\rendertom\compcode_v1.1.1</v>
      </c>
      <c r="X19" s="2" t="s">
        <v>44</v>
      </c>
      <c r="Y19" s="15" t="s">
        <v>72</v>
      </c>
      <c r="Z19" s="15" t="s">
        <v>72</v>
      </c>
      <c r="AA19" s="2" t="str">
        <f>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"&amp;$E19&amp;"\"&amp;$G19),HYPERLINK(Values!$B$3&amp;E19&amp;"\"&amp;$H19,"OWNED\"&amp;$E19&amp;"\"&amp;$H19&amp;"\")))))))))</f>
        <v>CC 2018\ScriptUI Panels</v>
      </c>
      <c r="AB19" s="2" t="str">
        <f>IF($Z19="s",HYPERLINK(Values!$C$41,Values!$A$40&amp;"\"&amp;Values!$A$17),IF($Z19="ui",HYPERLINK(Values!$C$42,Values!$A$40&amp;"\"&amp;Values!$A$18),IF($Z19="c",HYPERLINK(Values!$C$5,Values!$A$5),IF($Z19="p",HYPERLINK(Values!$C$44&amp;"\"&amp;$E19,Values!$A$40&amp;"\"&amp;Values!$A$20&amp;"\"&amp;$E19),IF($Z19="pr",HYPERLINK(Values!$C$44,Values!$A$40&amp;"\"&amp;Values!$A$19),IF($Z19="ex",HYPERLINK(Values!$B$54,Values!$A$53&amp;" folder "&amp;$G19),IF($Z19="","What type of script is it?",IF($Z19="mc",HYPERLINK(Values!$B$57&amp;"\"&amp;$E19,Values!$A$55&amp;" "&amp;$E19&amp;"\"&amp;$G19),HYPERLINK(Values!$B$3&amp;$E19&amp;"\"&amp;$H19,"OWNED\"&amp;$E19&amp;"\"&amp;$H19&amp;"\")))))))))</f>
        <v>CC 2017\ScriptUI Panels</v>
      </c>
      <c r="AC19" s="2" t="str">
        <f>IF($M19=0,"CS6 unsupported",IF(AND($M19=1,$Z19="s"),HYPERLINK(Values!$C$17,Values!$A$15&amp;"\"&amp;Values!$A$17),IF(AND($M19=1,$Z19="ui"),HYPERLINK(Values!$C$18,Values!$A$15&amp;"\"&amp;Values!$A$18),IF(AND($M19=1,$Z19="c"),HYPERLINK(Values!$B$5,Values!$A$5),IF(AND($M19=1,$Z19="p"),HYPERLINK(Values!$C$20&amp;"\"&amp;$E19,Values!$A$15&amp;"\"&amp;Values!$A$20&amp;"\"&amp;$E19),IF(AND($M19=1,$Z19="pr"),HYPERLINK(Values!$C$19,Values!$A$15&amp;"\"&amp;Values!$A$19),IF(AND($M19=1,$Z19="mc"),HYPERLINK(Values!$B$56&amp;"\"&amp;$E19,Values!$A$55&amp;" "&amp;$E19&amp;"\"&amp;$G19),IF(AND($M19=1,$Z19=""),"What type of script is it?",HYPERLINK(Values!$B$3&amp;E19&amp;"\"&amp;$H19,"OWNED\"&amp;$E19&amp;"\"&amp;$H19&amp;"\")))))))))</f>
        <v>CS6\ScriptUI Panels</v>
      </c>
      <c r="AE19" t="s">
        <v>154</v>
      </c>
      <c r="AF19" s="6">
        <v>100</v>
      </c>
      <c r="AG19" s="6"/>
      <c r="AH19" s="37">
        <f t="shared" si="5"/>
        <v>75</v>
      </c>
      <c r="AI19" s="81">
        <f>IFERROR(IF(AE19="s",AH19*Values!$C$1,AF19*Values!$C$1),"")</f>
        <v>102.75000000000001</v>
      </c>
    </row>
    <row r="20" spans="2:35" x14ac:dyDescent="0.25">
      <c r="B20" s="15">
        <v>1</v>
      </c>
      <c r="C20">
        <v>100579575</v>
      </c>
      <c r="D20" s="7">
        <v>42740</v>
      </c>
      <c r="E20" s="1" t="s">
        <v>385</v>
      </c>
      <c r="F20" t="s">
        <v>386</v>
      </c>
      <c r="G20" t="s">
        <v>387</v>
      </c>
      <c r="H20" t="s">
        <v>388</v>
      </c>
      <c r="I20" s="50" t="str">
        <f t="shared" si="0"/>
        <v>m-s-halftone</v>
      </c>
      <c r="J20" t="s">
        <v>389</v>
      </c>
      <c r="K20" s="2" t="str">
        <f t="shared" si="1"/>
        <v>AOMH*LUC*TRUDEL*350153185281599SUL1</v>
      </c>
      <c r="L20" t="str">
        <f t="shared" si="2"/>
        <v>CS5</v>
      </c>
      <c r="M20" s="15">
        <v>1</v>
      </c>
      <c r="N20" t="str">
        <f t="shared" si="3"/>
        <v>YES</v>
      </c>
      <c r="O20" t="s">
        <v>196</v>
      </c>
      <c r="P20" t="s">
        <v>165</v>
      </c>
      <c r="Q20" s="13" t="s">
        <v>390</v>
      </c>
      <c r="R20" s="11">
        <v>42953</v>
      </c>
      <c r="S20" t="s">
        <v>321</v>
      </c>
      <c r="T20" t="s">
        <v>391</v>
      </c>
      <c r="U20" s="2" t="str">
        <f t="shared" si="4"/>
        <v>m-s-halftone help</v>
      </c>
      <c r="V20" t="s">
        <v>392</v>
      </c>
      <c r="W20" s="2" t="str">
        <f>HYPERLINK(Values!$C$3&amp;$E20&amp;"\"&amp;$H20,"OWNED\"&amp;$E20&amp;"\"&amp;$H20)</f>
        <v>OWNED\AE_OFF\m_shalftone_v132</v>
      </c>
      <c r="X20" s="2" t="s">
        <v>44</v>
      </c>
      <c r="Y20" s="15" t="str">
        <f>IF($S20=".aex","p","")</f>
        <v>p</v>
      </c>
      <c r="Z20" s="15" t="str">
        <f>IF($S20=".aex","p","")</f>
        <v>p</v>
      </c>
      <c r="AA20" s="2" t="str">
        <f>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"&amp;$E20&amp;"\"&amp;$G20),HYPERLINK(Values!$B$3&amp;E20&amp;"\"&amp;$H20,"OWNED\"&amp;$E20&amp;"\"&amp;$H20&amp;"\")))))))))</f>
        <v>CC 2018\Plug-ins\AE_OFF</v>
      </c>
      <c r="AB20" s="2" t="str">
        <f>IF($Z20="s",HYPERLINK(Values!$C$41,Values!$A$40&amp;"\"&amp;Values!$A$17),IF($Z20="ui",HYPERLINK(Values!$C$42,Values!$A$40&amp;"\"&amp;Values!$A$18),IF($Z20="c",HYPERLINK(Values!$C$5,Values!$A$5),IF($Z20="p",HYPERLINK(Values!$C$44&amp;"\"&amp;$E20,Values!$A$40&amp;"\"&amp;Values!$A$20&amp;"\"&amp;$E20),IF($Z20="pr",HYPERLINK(Values!$C$44,Values!$A$40&amp;"\"&amp;Values!$A$19),IF($Z20="ex",HYPERLINK(Values!$B$54,Values!$A$53&amp;" folder "&amp;$G20),IF($Z20="","What type of script is it?",IF($Z20="mc",HYPERLINK(Values!$B$57&amp;"\"&amp;$E20,Values!$A$55&amp;" "&amp;$E20&amp;"\"&amp;$G20),HYPERLINK(Values!$B$3&amp;$E20&amp;"\"&amp;$H20,"OWNED\"&amp;$E20&amp;"\"&amp;$H20&amp;"\")))))))))</f>
        <v>CC 2017\Plug-ins\AE_OFF</v>
      </c>
      <c r="AC20" s="2" t="str">
        <f>IF($M20=0,"CS6 unsupported",IF(AND($M20=1,$Z20="s"),HYPERLINK(Values!$C$17,Values!$A$15&amp;"\"&amp;Values!$A$17),IF(AND($M20=1,$Z20="ui"),HYPERLINK(Values!$C$18,Values!$A$15&amp;"\"&amp;Values!$A$18),IF(AND($M20=1,$Z20="c"),HYPERLINK(Values!$B$5,Values!$A$5),IF(AND($M20=1,$Z20="p"),HYPERLINK(Values!$C$20&amp;"\"&amp;$E20,Values!$A$15&amp;"\"&amp;Values!$A$20&amp;"\"&amp;$E20),IF(AND($M20=1,$Z20="pr"),HYPERLINK(Values!$C$19,Values!$A$15&amp;"\"&amp;Values!$A$19),IF(AND($M20=1,$Z20="mc"),HYPERLINK(Values!$B$56&amp;"\"&amp;$E20,Values!$A$55&amp;" "&amp;$E20&amp;"\"&amp;$G20),IF(AND($M20=1,$Z20=""),"What type of script is it?",HYPERLINK(Values!$B$3&amp;E20&amp;"\"&amp;$H20,"OWNED\"&amp;$E20&amp;"\"&amp;$H20&amp;"\")))))))))</f>
        <v>CS6\Plug-ins\AE_OFF</v>
      </c>
      <c r="AE20" t="s">
        <v>154</v>
      </c>
      <c r="AF20" s="6">
        <v>19.989999999999998</v>
      </c>
      <c r="AG20" s="6"/>
      <c r="AH20" s="37">
        <f t="shared" si="5"/>
        <v>14.9925</v>
      </c>
      <c r="AI20" s="81">
        <f>IFERROR(IF(AE20="s",AH20*Values!$C$1,AF20*Values!$C$1),"")</f>
        <v>20.539725000000001</v>
      </c>
    </row>
    <row r="21" spans="2:35" x14ac:dyDescent="0.25">
      <c r="B21" s="15">
        <v>1</v>
      </c>
      <c r="C21">
        <v>100579575</v>
      </c>
      <c r="D21" s="7">
        <v>42740</v>
      </c>
      <c r="E21" s="1" t="s">
        <v>393</v>
      </c>
      <c r="F21" t="s">
        <v>394</v>
      </c>
      <c r="G21" t="s">
        <v>395</v>
      </c>
      <c r="H21" t="s">
        <v>396</v>
      </c>
      <c r="I21" s="50" t="str">
        <f t="shared" si="0"/>
        <v>font-previewer</v>
      </c>
      <c r="J21" t="s">
        <v>397</v>
      </c>
      <c r="K21" s="2" t="str">
        <f t="shared" si="1"/>
        <v>ALEFP*LUC*TRUDEL*232253146281230SUL1</v>
      </c>
      <c r="L21" t="str">
        <f t="shared" si="2"/>
        <v>CS5</v>
      </c>
      <c r="M21" s="15">
        <v>1</v>
      </c>
      <c r="N21" t="str">
        <f t="shared" si="3"/>
        <v>YES</v>
      </c>
      <c r="O21" t="s">
        <v>196</v>
      </c>
      <c r="P21" t="s">
        <v>98</v>
      </c>
      <c r="Q21" s="13" t="s">
        <v>398</v>
      </c>
      <c r="R21" s="11">
        <v>43056</v>
      </c>
      <c r="S21" t="s">
        <v>321</v>
      </c>
      <c r="T21" t="s">
        <v>399</v>
      </c>
      <c r="U21" s="2" t="str">
        <f t="shared" si="4"/>
        <v>font-previewer help</v>
      </c>
      <c r="V21" t="s">
        <v>400</v>
      </c>
      <c r="W21" s="2" t="str">
        <f>HYPERLINK(Values!$C$3&amp;$E21&amp;"\"&amp;$H21,"OWNED\"&amp;$E21&amp;"\"&amp;$H21)</f>
        <v>OWNED\Alex Lee\font_previewer_v1.0.4.4</v>
      </c>
      <c r="X21" s="2" t="s">
        <v>44</v>
      </c>
      <c r="Y21" s="15" t="str">
        <f>IF($S21=".aex","p","")</f>
        <v>p</v>
      </c>
      <c r="Z21" s="15" t="str">
        <f>IF($S21=".aex","p","")</f>
        <v>p</v>
      </c>
      <c r="AA21" s="2" t="str">
        <f>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"&amp;$E21&amp;"\"&amp;$G21),HYPERLINK(Values!$B$3&amp;E21&amp;"\"&amp;$H21,"OWNED\"&amp;$E21&amp;"\"&amp;$H21&amp;"\")))))))))</f>
        <v>CC 2018\Plug-ins\Alex Lee</v>
      </c>
      <c r="AB21" s="2" t="str">
        <f>IF($Z21="s",HYPERLINK(Values!$C$41,Values!$A$40&amp;"\"&amp;Values!$A$17),IF($Z21="ui",HYPERLINK(Values!$C$42,Values!$A$40&amp;"\"&amp;Values!$A$18),IF($Z21="c",HYPERLINK(Values!$C$5,Values!$A$5),IF($Z21="p",HYPERLINK(Values!$C$44&amp;"\"&amp;$E21,Values!$A$40&amp;"\"&amp;Values!$A$20&amp;"\"&amp;$E21),IF($Z21="pr",HYPERLINK(Values!$C$44,Values!$A$40&amp;"\"&amp;Values!$A$19),IF($Z21="ex",HYPERLINK(Values!$B$54,Values!$A$53&amp;" folder "&amp;$G21),IF($Z21="","What type of script is it?",IF($Z21="mc",HYPERLINK(Values!$B$57&amp;"\"&amp;$E21,Values!$A$55&amp;" "&amp;$E21&amp;"\"&amp;$G21),HYPERLINK(Values!$B$3&amp;$E21&amp;"\"&amp;$H21,"OWNED\"&amp;$E21&amp;"\"&amp;$H21&amp;"\")))))))))</f>
        <v>CC 2017\Plug-ins\Alex Lee</v>
      </c>
      <c r="AC21" s="2" t="str">
        <f>IF($M21=0,"CS6 unsupported",IF(AND($M21=1,$Z21="s"),HYPERLINK(Values!$C$17,Values!$A$15&amp;"\"&amp;Values!$A$17),IF(AND($M21=1,$Z21="ui"),HYPERLINK(Values!$C$18,Values!$A$15&amp;"\"&amp;Values!$A$18),IF(AND($M21=1,$Z21="c"),HYPERLINK(Values!$B$5,Values!$A$5),IF(AND($M21=1,$Z21="p"),HYPERLINK(Values!$C$20&amp;"\"&amp;$E21,Values!$A$15&amp;"\"&amp;Values!$A$20&amp;"\"&amp;$E21),IF(AND($M21=1,$Z21="pr"),HYPERLINK(Values!$C$19,Values!$A$15&amp;"\"&amp;Values!$A$19),IF(AND($M21=1,$Z21="mc"),HYPERLINK(Values!$B$56&amp;"\"&amp;$E21,Values!$A$55&amp;" "&amp;$E21&amp;"\"&amp;$G21),IF(AND($M21=1,$Z21=""),"What type of script is it?",HYPERLINK(Values!$B$3&amp;E21&amp;"\"&amp;$H21,"OWNED\"&amp;$E21&amp;"\"&amp;$H21&amp;"\")))))))))</f>
        <v>CS6\Plug-ins\Alex Lee</v>
      </c>
      <c r="AE21" t="s">
        <v>154</v>
      </c>
      <c r="AF21" s="6">
        <v>34.99</v>
      </c>
      <c r="AG21" s="6"/>
      <c r="AH21" s="37">
        <f t="shared" si="5"/>
        <v>26.2425</v>
      </c>
      <c r="AI21" s="81">
        <f>IFERROR(IF(AE21="s",AH21*Values!$C$1,AF21*Values!$C$1),"")</f>
        <v>35.952225000000006</v>
      </c>
    </row>
    <row r="22" spans="2:35" x14ac:dyDescent="0.25">
      <c r="B22" s="15">
        <v>1</v>
      </c>
      <c r="C22">
        <v>100524798</v>
      </c>
      <c r="D22" s="7">
        <v>42725</v>
      </c>
      <c r="E22" s="1" t="s">
        <v>401</v>
      </c>
      <c r="F22" t="s">
        <v>402</v>
      </c>
      <c r="G22" t="s">
        <v>403</v>
      </c>
      <c r="H22" t="s">
        <v>404</v>
      </c>
      <c r="I22" s="50" t="str">
        <f t="shared" si="0"/>
        <v>malty-simple-camera-rig</v>
      </c>
      <c r="J22" t="s">
        <v>405</v>
      </c>
      <c r="K22" s="2" t="str">
        <f t="shared" si="1"/>
        <v>MALTYSCR*LUC*TRUDEL*355471338124933SUL1</v>
      </c>
      <c r="L22" t="str">
        <f t="shared" si="2"/>
        <v>CS4</v>
      </c>
      <c r="M22" s="15">
        <v>1</v>
      </c>
      <c r="N22" t="str">
        <f t="shared" si="3"/>
        <v>YES</v>
      </c>
      <c r="O22" t="s">
        <v>151</v>
      </c>
      <c r="P22" t="s">
        <v>124</v>
      </c>
      <c r="Q22" s="13" t="s">
        <v>406</v>
      </c>
      <c r="R22" s="11">
        <v>41843</v>
      </c>
      <c r="S22" t="s">
        <v>159</v>
      </c>
      <c r="T22" t="s">
        <v>407</v>
      </c>
      <c r="U22" s="2" t="str">
        <f t="shared" si="4"/>
        <v>malty-simple-camera-rig help</v>
      </c>
      <c r="V22" t="s">
        <v>408</v>
      </c>
      <c r="W22" s="2" t="str">
        <f>HYPERLINK(Values!$C$3&amp;$E22&amp;"\"&amp;$H22,"OWNED\"&amp;$E22&amp;"\"&amp;$H22)</f>
        <v>OWNED\Maltaannon\malty_scr_2.0.5</v>
      </c>
      <c r="X22" s="2" t="s">
        <v>44</v>
      </c>
      <c r="Y22" s="15" t="s">
        <v>154</v>
      </c>
      <c r="Z22" s="15" t="s">
        <v>154</v>
      </c>
      <c r="AA22" s="2" t="str">
        <f>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"&amp;$E22&amp;"\"&amp;$G22),HYPERLINK(Values!$B$3&amp;E22&amp;"\"&amp;$H22,"OWNED\"&amp;$E22&amp;"\"&amp;$H22&amp;"\")))))))))</f>
        <v>CC 2018\Scripts</v>
      </c>
      <c r="AB22" s="2" t="str">
        <f>IF($Z22="s",HYPERLINK(Values!$C$41,Values!$A$40&amp;"\"&amp;Values!$A$17),IF($Z22="ui",HYPERLINK(Values!$C$42,Values!$A$40&amp;"\"&amp;Values!$A$18),IF($Z22="c",HYPERLINK(Values!$C$5,Values!$A$5),IF($Z22="p",HYPERLINK(Values!$C$44&amp;"\"&amp;$E22,Values!$A$40&amp;"\"&amp;Values!$A$20&amp;"\"&amp;$E22),IF($Z22="pr",HYPERLINK(Values!$C$44,Values!$A$40&amp;"\"&amp;Values!$A$19),IF($Z22="ex",HYPERLINK(Values!$B$54,Values!$A$53&amp;" folder "&amp;$G22),IF($Z22="","What type of script is it?",IF($Z22="mc",HYPERLINK(Values!$B$57&amp;"\"&amp;$E22,Values!$A$55&amp;" "&amp;$E22&amp;"\"&amp;$G22),HYPERLINK(Values!$B$3&amp;$E22&amp;"\"&amp;$H22,"OWNED\"&amp;$E22&amp;"\"&amp;$H22&amp;"\")))))))))</f>
        <v>CC 2017\Scripts</v>
      </c>
      <c r="AC22" s="2" t="str">
        <f>IF($M22=0,"CS6 unsupported",IF(AND($M22=1,$Z22="s"),HYPERLINK(Values!$C$17,Values!$A$15&amp;"\"&amp;Values!$A$17),IF(AND($M22=1,$Z22="ui"),HYPERLINK(Values!$C$18,Values!$A$15&amp;"\"&amp;Values!$A$18),IF(AND($M22=1,$Z22="c"),HYPERLINK(Values!$B$5,Values!$A$5),IF(AND($M22=1,$Z22="p"),HYPERLINK(Values!$C$20&amp;"\"&amp;$E22,Values!$A$15&amp;"\"&amp;Values!$A$20&amp;"\"&amp;$E22),IF(AND($M22=1,$Z22="pr"),HYPERLINK(Values!$C$19,Values!$A$15&amp;"\"&amp;Values!$A$19),IF(AND($M22=1,$Z22="mc"),HYPERLINK(Values!$B$56&amp;"\"&amp;$E22,Values!$A$55&amp;" "&amp;$E22&amp;"\"&amp;$G22),IF(AND($M22=1,$Z22=""),"What type of script is it?",HYPERLINK(Values!$B$3&amp;E22&amp;"\"&amp;$H22,"OWNED\"&amp;$E22&amp;"\"&amp;$H22&amp;"\")))))))))</f>
        <v>CS6\Scripts</v>
      </c>
      <c r="AE22" t="s">
        <v>154</v>
      </c>
      <c r="AF22" s="6">
        <v>49.9</v>
      </c>
      <c r="AG22" s="6"/>
      <c r="AH22" s="37">
        <f t="shared" si="5"/>
        <v>37.424999999999997</v>
      </c>
      <c r="AI22" s="81">
        <f>IFERROR(IF(AE22="s",AH22*Values!$C$1,AF22*Values!$C$1),"")</f>
        <v>51.27225</v>
      </c>
    </row>
    <row r="23" spans="2:35" x14ac:dyDescent="0.25">
      <c r="B23" s="15">
        <v>1</v>
      </c>
      <c r="C23">
        <v>100809907</v>
      </c>
      <c r="D23" s="7">
        <v>43259</v>
      </c>
      <c r="E23" t="s">
        <v>409</v>
      </c>
      <c r="F23" t="s">
        <v>410</v>
      </c>
      <c r="G23" t="s">
        <v>411</v>
      </c>
      <c r="H23" t="s">
        <v>412</v>
      </c>
      <c r="I23" s="50" t="str">
        <f t="shared" si="0"/>
        <v>prism</v>
      </c>
      <c r="J23" t="s">
        <v>413</v>
      </c>
      <c r="K23" s="2" t="str">
        <f t="shared" si="1"/>
        <v>ELP2*LUC*TRUDEL*258283311225414SUL1</v>
      </c>
      <c r="L23" t="str">
        <f t="shared" si="2"/>
        <v>NO</v>
      </c>
      <c r="M23" s="15">
        <v>1</v>
      </c>
      <c r="N23" t="str">
        <f t="shared" si="3"/>
        <v>YES</v>
      </c>
      <c r="P23" s="15"/>
      <c r="Q23" s="1" t="s">
        <v>166</v>
      </c>
      <c r="R23" s="11">
        <v>43083</v>
      </c>
      <c r="S23" t="s">
        <v>106</v>
      </c>
      <c r="T23" t="s">
        <v>414</v>
      </c>
      <c r="U23" s="2" t="str">
        <f t="shared" si="4"/>
        <v>prism help</v>
      </c>
      <c r="V23" t="s">
        <v>415</v>
      </c>
      <c r="W23" s="2" t="str">
        <f>HYPERLINK(Values!$C$3&amp;$E23&amp;"\"&amp;$H23,"OWNED\"&amp;$E23&amp;"\"&amp;$H23)</f>
        <v>OWNED\E&amp;L Tools\prism-v2.0.1</v>
      </c>
      <c r="X23" s="2" t="s">
        <v>44</v>
      </c>
      <c r="Y23" s="15" t="s">
        <v>72</v>
      </c>
      <c r="Z23" s="15" t="s">
        <v>72</v>
      </c>
      <c r="AA23" s="2" t="str">
        <f>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"&amp;$E23&amp;"\"&amp;$G23),HYPERLINK(Values!$B$3&amp;E23&amp;"\"&amp;$H23,"OWNED\"&amp;$E23&amp;"\"&amp;$H23&amp;"\")))))))))</f>
        <v>CC 2018\ScriptUI Panels</v>
      </c>
      <c r="AB23" s="2" t="str">
        <f>IF($Z23="s",HYPERLINK(Values!$C$41,Values!$A$40&amp;"\"&amp;Values!$A$17),IF($Z23="ui",HYPERLINK(Values!$C$42,Values!$A$40&amp;"\"&amp;Values!$A$18),IF($Z23="c",HYPERLINK(Values!$C$5,Values!$A$5),IF($Z23="p",HYPERLINK(Values!$C$44&amp;"\"&amp;$E23,Values!$A$40&amp;"\"&amp;Values!$A$20&amp;"\"&amp;$E23),IF($Z23="pr",HYPERLINK(Values!$C$44,Values!$A$40&amp;"\"&amp;Values!$A$19),IF($Z23="ex",HYPERLINK(Values!$B$54,Values!$A$53&amp;" folder "&amp;$G23),IF($Z23="","What type of script is it?",IF($Z23="mc",HYPERLINK(Values!$B$57&amp;"\"&amp;$E23,Values!$A$55&amp;" "&amp;$E23&amp;"\"&amp;$G23),HYPERLINK(Values!$B$3&amp;$E23&amp;"\"&amp;$H23,"OWNED\"&amp;$E23&amp;"\"&amp;$H23&amp;"\")))))))))</f>
        <v>CC 2017\ScriptUI Panels</v>
      </c>
      <c r="AC23" s="2" t="str">
        <f>IF($M23=0,"CS6 unsupported",IF(AND($M23=1,$Z23="s"),HYPERLINK(Values!$C$17,Values!$A$15&amp;"\"&amp;Values!$A$17),IF(AND($M23=1,$Z23="ui"),HYPERLINK(Values!$C$18,Values!$A$15&amp;"\"&amp;Values!$A$18),IF(AND($M23=1,$Z23="c"),HYPERLINK(Values!$B$5,Values!$A$5),IF(AND($M23=1,$Z23="p"),HYPERLINK(Values!$C$20&amp;"\"&amp;$E23,Values!$A$15&amp;"\"&amp;Values!$A$20&amp;"\"&amp;$E23),IF(AND($M23=1,$Z23="pr"),HYPERLINK(Values!$C$19,Values!$A$15&amp;"\"&amp;Values!$A$19),IF(AND($M23=1,$Z23="mc"),HYPERLINK(Values!$B$56&amp;"\"&amp;$E23,Values!$A$55&amp;" "&amp;$E23&amp;"\"&amp;$G23),IF(AND($M23=1,$Z23=""),"What type of script is it?",HYPERLINK(Values!$B$3&amp;E23&amp;"\"&amp;$H23,"OWNED\"&amp;$E23&amp;"\"&amp;$H23&amp;"\")))))))))</f>
        <v>CS6\ScriptUI Panels</v>
      </c>
      <c r="AD23" s="48" t="s">
        <v>416</v>
      </c>
      <c r="AE23" t="s">
        <v>154</v>
      </c>
      <c r="AF23" s="6">
        <v>14.99</v>
      </c>
      <c r="AG23" s="6"/>
      <c r="AH23" s="37">
        <f t="shared" si="5"/>
        <v>11.2425</v>
      </c>
      <c r="AI23" s="81">
        <f>IFERROR(IF(AE23="s",AH23*Values!$C$1,AF23*Values!$C$1),"")</f>
        <v>15.402225000000001</v>
      </c>
    </row>
    <row r="24" spans="2:35" x14ac:dyDescent="0.25">
      <c r="B24" s="15">
        <v>1</v>
      </c>
      <c r="C24">
        <v>100809903</v>
      </c>
      <c r="D24" s="7">
        <v>43259</v>
      </c>
      <c r="E24" s="36" t="s">
        <v>82</v>
      </c>
      <c r="F24" t="s">
        <v>417</v>
      </c>
      <c r="G24" t="s">
        <v>418</v>
      </c>
      <c r="H24" t="s">
        <v>419</v>
      </c>
      <c r="I24" s="50" t="str">
        <f t="shared" si="0"/>
        <v>editmonkey</v>
      </c>
      <c r="J24" t="s">
        <v>420</v>
      </c>
      <c r="K24" s="2" t="str">
        <f t="shared" si="1"/>
        <v>EZEM*LUC*TRUDEL*304538492931805SUL1</v>
      </c>
      <c r="L24" t="str">
        <f t="shared" si="2"/>
        <v>NO</v>
      </c>
      <c r="M24" s="15">
        <v>1</v>
      </c>
      <c r="N24" t="str">
        <f t="shared" si="3"/>
        <v>YES</v>
      </c>
      <c r="P24" s="15" t="s">
        <v>98</v>
      </c>
      <c r="Q24" s="1" t="s">
        <v>375</v>
      </c>
      <c r="R24" s="11">
        <v>43222</v>
      </c>
      <c r="S24" t="s">
        <v>421</v>
      </c>
      <c r="T24" t="s">
        <v>422</v>
      </c>
      <c r="U24" s="2" t="str">
        <f t="shared" si="4"/>
        <v>editmonkey help</v>
      </c>
      <c r="V24" t="s">
        <v>423</v>
      </c>
      <c r="W24" s="2" t="str">
        <f>HYPERLINK(Values!$C$3&amp;$E24&amp;"\"&amp;$H24,"OWNED\"&amp;$E24&amp;"\"&amp;$H24)</f>
        <v>OWNED\Ebberts + Zucker\editmonkey_v1.02</v>
      </c>
      <c r="X24" s="2" t="s">
        <v>44</v>
      </c>
      <c r="Y24" s="15" t="s">
        <v>72</v>
      </c>
      <c r="Z24" s="15" t="s">
        <v>72</v>
      </c>
      <c r="AA24" s="2" t="str">
        <f>IF($Z24="s",HYPERLINK(Values!$C$47,Values!$A$46&amp;"\"&amp;Values!$A$17),IF($Z24="ui",HYPERLINK(Values!$C$48,Values!$A$46&amp;"\"&amp;Values!$A$18),IF($Z24="c",HYPERLINK(Values!$C$4,Values!$A$4),IF($Z24="p",HYPERLINK(Values!$C$50&amp;"\"&amp;$E24,Values!$A$46&amp;"\"&amp;Values!$A$20&amp;"\"&amp;$E24),IF($Z24="pr",HYPERLINK(Values!$C$49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"&amp;$E24&amp;"\"&amp;$G24),HYPERLINK(Values!$B$3&amp;E24&amp;"\"&amp;$H24,"OWNED\"&amp;$E24&amp;"\"&amp;$H24&amp;"\")))))))))</f>
        <v>CC 2018\ScriptUI Panels</v>
      </c>
      <c r="AB24" s="2" t="str">
        <f>IF($Z24="s",HYPERLINK(Values!$C$41,Values!$A$40&amp;"\"&amp;Values!$A$17),IF($Z24="ui",HYPERLINK(Values!$C$42,Values!$A$40&amp;"\"&amp;Values!$A$18),IF($Z24="c",HYPERLINK(Values!$C$5,Values!$A$5),IF($Z24="p",HYPERLINK(Values!$C$44&amp;"\"&amp;$E24,Values!$A$40&amp;"\"&amp;Values!$A$20&amp;"\"&amp;$E24),IF($Z24="pr",HYPERLINK(Values!$C$44,Values!$A$40&amp;"\"&amp;Values!$A$19),IF($Z24="ex",HYPERLINK(Values!$B$54,Values!$A$53&amp;" folder "&amp;$G24),IF($Z24="","What type of script is it?",IF($Z24="mc",HYPERLINK(Values!$B$57&amp;"\"&amp;$E24,Values!$A$55&amp;" "&amp;$E24&amp;"\"&amp;$G24),HYPERLINK(Values!$B$3&amp;$E24&amp;"\"&amp;$H24,"OWNED\"&amp;$E24&amp;"\"&amp;$H24&amp;"\")))))))))</f>
        <v>CC 2017\ScriptUI Panels</v>
      </c>
      <c r="AC24" s="2" t="str">
        <f>IF($M24=0,"CS6 unsupported",IF(AND($M24=1,$Z24="s"),HYPERLINK(Values!$C$17,Values!$A$15&amp;"\"&amp;Values!$A$17),IF(AND($M24=1,$Z24="ui"),HYPERLINK(Values!$C$18,Values!$A$15&amp;"\"&amp;Values!$A$18),IF(AND($M24=1,$Z24="c"),HYPERLINK(Values!$B$5,Values!$A$5),IF(AND($M24=1,$Z24="p"),HYPERLINK(Values!$C$20&amp;"\"&amp;$E24,Values!$A$15&amp;"\"&amp;Values!$A$20&amp;"\"&amp;$E24),IF(AND($M24=1,$Z24="pr"),HYPERLINK(Values!$C$19,Values!$A$15&amp;"\"&amp;Values!$A$19),IF(AND($M24=1,$Z24="mc"),HYPERLINK(Values!$B$56&amp;"\"&amp;$E24,Values!$A$55&amp;" "&amp;$E24&amp;"\"&amp;$G24),IF(AND($M24=1,$Z24=""),"What type of script is it?",HYPERLINK(Values!$B$3&amp;E24&amp;"\"&amp;$H24,"OWNED\"&amp;$E24&amp;"\"&amp;$H24&amp;"\")))))))))</f>
        <v>CS6\ScriptUI Panels</v>
      </c>
      <c r="AD24" s="48" t="s">
        <v>417</v>
      </c>
      <c r="AE24" t="s">
        <v>154</v>
      </c>
      <c r="AF24" s="6">
        <v>119.99</v>
      </c>
      <c r="AG24" s="6"/>
      <c r="AH24" s="37">
        <f t="shared" si="5"/>
        <v>89.992499999999993</v>
      </c>
      <c r="AI24" s="81">
        <f>IFERROR(IF(AE24="s",AH24*Values!$C$1,AF24*Values!$C$1),"")</f>
        <v>123.289725</v>
      </c>
    </row>
    <row r="25" spans="2:35" x14ac:dyDescent="0.25">
      <c r="B25" s="15">
        <v>1</v>
      </c>
      <c r="C25">
        <v>100809908</v>
      </c>
      <c r="D25" s="7">
        <v>43259</v>
      </c>
      <c r="E25" t="s">
        <v>37</v>
      </c>
      <c r="F25" t="s">
        <v>424</v>
      </c>
      <c r="G25" t="s">
        <v>425</v>
      </c>
      <c r="H25" t="s">
        <v>426</v>
      </c>
      <c r="I25" s="50" t="str">
        <f t="shared" si="0"/>
        <v>good-parents</v>
      </c>
      <c r="J25" t="s">
        <v>427</v>
      </c>
      <c r="K25" s="2" t="str">
        <f t="shared" si="1"/>
        <v>NSGP*LUC*TRUDEL*332213216783777SUL1</v>
      </c>
      <c r="L25" t="str">
        <f t="shared" si="2"/>
        <v>NO</v>
      </c>
      <c r="M25" s="15">
        <v>1</v>
      </c>
      <c r="N25" t="str">
        <f t="shared" si="3"/>
        <v>YES</v>
      </c>
      <c r="P25" s="15"/>
      <c r="Q25" s="13" t="s">
        <v>347</v>
      </c>
      <c r="R25" s="11">
        <v>42612</v>
      </c>
      <c r="S25" t="s">
        <v>106</v>
      </c>
      <c r="T25" t="s">
        <v>428</v>
      </c>
      <c r="U25" s="2" t="str">
        <f t="shared" si="4"/>
        <v>good-parents help</v>
      </c>
      <c r="V25" t="s">
        <v>429</v>
      </c>
      <c r="W25" s="2" t="str">
        <f>HYPERLINK(Values!$C$3&amp;$E25&amp;"\"&amp;$H25,"OWNED\"&amp;$E25&amp;"\"&amp;$H25)</f>
        <v>OWNED\Nik Ska\goodparents_1.2</v>
      </c>
      <c r="X25" s="2" t="s">
        <v>44</v>
      </c>
      <c r="Y25" s="15" t="s">
        <v>72</v>
      </c>
      <c r="Z25" s="15" t="s">
        <v>72</v>
      </c>
      <c r="AA25" s="2" t="str">
        <f>IF($Z25="s",HYPERLINK(Values!$C$47,Values!$A$46&amp;"\"&amp;Values!$A$17),IF($Z25="ui",HYPERLINK(Values!$C$48,Values!$A$46&amp;"\"&amp;Values!$A$18),IF($Z25="c",HYPERLINK(Values!$C$4,Values!$A$4),IF($Z25="p",HYPERLINK(Values!$C$50&amp;"\"&amp;$E25,Values!$A$46&amp;"\"&amp;Values!$A$20&amp;"\"&amp;$E25),IF($Z25="pr",HYPERLINK(Values!$C$49,Values!$A$46&amp;"\"&amp;Values!$A$19),IF($Z25="ex",HYPERLINK(Values!$B$54,Values!$A$53&amp;" folder "&amp;$G25),IF($Z25="","What type of script is it?",IF($Z25="mc",HYPERLINK(Values!$B$57&amp;"\"&amp;$E25,Values!$A$55&amp;" "&amp;$E25&amp;"\"&amp;$G25),HYPERLINK(Values!$B$3&amp;E25&amp;"\"&amp;$H25,"OWNED\"&amp;$E25&amp;"\"&amp;$H25&amp;"\")))))))))</f>
        <v>CC 2018\ScriptUI Panels</v>
      </c>
      <c r="AB25" s="2" t="str">
        <f>IF($Z25="s",HYPERLINK(Values!$C$41,Values!$A$40&amp;"\"&amp;Values!$A$17),IF($Z25="ui",HYPERLINK(Values!$C$42,Values!$A$40&amp;"\"&amp;Values!$A$18),IF($Z25="c",HYPERLINK(Values!$C$5,Values!$A$5),IF($Z25="p",HYPERLINK(Values!$C$44&amp;"\"&amp;$E25,Values!$A$40&amp;"\"&amp;Values!$A$20&amp;"\"&amp;$E25),IF($Z25="pr",HYPERLINK(Values!$C$44,Values!$A$40&amp;"\"&amp;Values!$A$19),IF($Z25="ex",HYPERLINK(Values!$B$54,Values!$A$53&amp;" folder "&amp;$G25),IF($Z25="","What type of script is it?",IF($Z25="mc",HYPERLINK(Values!$B$57&amp;"\"&amp;$E25,Values!$A$55&amp;" "&amp;$E25&amp;"\"&amp;$G25),HYPERLINK(Values!$B$3&amp;$E25&amp;"\"&amp;$H25,"OWNED\"&amp;$E25&amp;"\"&amp;$H25&amp;"\")))))))))</f>
        <v>CC 2017\ScriptUI Panels</v>
      </c>
      <c r="AC25" s="2" t="str">
        <f>IF($M25=0,"CS6 unsupported",IF(AND($M25=1,$Z25="s"),HYPERLINK(Values!$C$17,Values!$A$15&amp;"\"&amp;Values!$A$17),IF(AND($M25=1,$Z25="ui"),HYPERLINK(Values!$C$18,Values!$A$15&amp;"\"&amp;Values!$A$18),IF(AND($M25=1,$Z25="c"),HYPERLINK(Values!$B$5,Values!$A$5),IF(AND($M25=1,$Z25="p"),HYPERLINK(Values!$C$20&amp;"\"&amp;$E25,Values!$A$15&amp;"\"&amp;Values!$A$20&amp;"\"&amp;$E25),IF(AND($M25=1,$Z25="pr"),HYPERLINK(Values!$C$19,Values!$A$15&amp;"\"&amp;Values!$A$19),IF(AND($M25=1,$Z25="mc"),HYPERLINK(Values!$B$56&amp;"\"&amp;$E25,Values!$A$55&amp;" "&amp;$E25&amp;"\"&amp;$G25),IF(AND($M25=1,$Z25=""),"What type of script is it?",HYPERLINK(Values!$B$3&amp;E25&amp;"\"&amp;$H25,"OWNED\"&amp;$E25&amp;"\"&amp;$H25&amp;"\")))))))))</f>
        <v>CS6\ScriptUI Panels</v>
      </c>
      <c r="AD25" s="48" t="s">
        <v>430</v>
      </c>
      <c r="AE25" s="1" t="s">
        <v>154</v>
      </c>
      <c r="AF25" s="6">
        <v>29.99</v>
      </c>
      <c r="AG25" s="6"/>
      <c r="AH25" s="37">
        <f t="shared" si="5"/>
        <v>22.4925</v>
      </c>
      <c r="AI25" s="81">
        <f>IFERROR(IF(AE25="s",AH25*Values!$C$1,AF25*Values!$C$1),"")</f>
        <v>30.814725000000003</v>
      </c>
    </row>
    <row r="26" spans="2:35" x14ac:dyDescent="0.25">
      <c r="B26" s="15">
        <v>1</v>
      </c>
      <c r="C26">
        <v>100809904</v>
      </c>
      <c r="D26" s="7">
        <v>43259</v>
      </c>
      <c r="E26" s="33" t="s">
        <v>89</v>
      </c>
      <c r="F26" t="s">
        <v>431</v>
      </c>
      <c r="G26" t="s">
        <v>432</v>
      </c>
      <c r="H26" t="s">
        <v>433</v>
      </c>
      <c r="I26" s="50" t="str">
        <f t="shared" si="0"/>
        <v>labels</v>
      </c>
      <c r="J26" t="s">
        <v>434</v>
      </c>
      <c r="K26" s="2" t="str">
        <f t="shared" si="1"/>
        <v>RTML3*LUC*TRUDEL*225142301229271SUL1</v>
      </c>
      <c r="L26" t="str">
        <f t="shared" si="2"/>
        <v>NO</v>
      </c>
      <c r="M26" s="15">
        <v>1</v>
      </c>
      <c r="N26" t="str">
        <f t="shared" si="3"/>
        <v>YES</v>
      </c>
      <c r="P26" s="15" t="s">
        <v>98</v>
      </c>
      <c r="Q26" s="1" t="s">
        <v>435</v>
      </c>
      <c r="R26" s="11">
        <v>43218</v>
      </c>
      <c r="S26" t="s">
        <v>159</v>
      </c>
      <c r="T26" t="s">
        <v>436</v>
      </c>
      <c r="U26" s="2" t="str">
        <f t="shared" si="4"/>
        <v>labels help</v>
      </c>
      <c r="V26" t="s">
        <v>437</v>
      </c>
      <c r="W26" s="2" t="str">
        <f>HYPERLINK(Values!$C$3&amp;$E26&amp;"\"&amp;$H26,"OWNED\"&amp;$E26&amp;"\"&amp;$H26)</f>
        <v>OWNED\rendertom\labels_3.0</v>
      </c>
      <c r="X26" s="2" t="s">
        <v>44</v>
      </c>
      <c r="Y26" s="15" t="s">
        <v>72</v>
      </c>
      <c r="Z26" s="15" t="s">
        <v>72</v>
      </c>
      <c r="AA26" s="2" t="str">
        <f>IF($Z26="s",HYPERLINK(Values!$C$47,Values!$A$46&amp;"\"&amp;Values!$A$17),IF($Z26="ui",HYPERLINK(Values!$C$48,Values!$A$46&amp;"\"&amp;Values!$A$18),IF($Z26="c",HYPERLINK(Values!$C$4,Values!$A$4),IF($Z26="p",HYPERLINK(Values!$C$50&amp;"\"&amp;$E26,Values!$A$46&amp;"\"&amp;Values!$A$20&amp;"\"&amp;$E26),IF($Z26="pr",HYPERLINK(Values!$C$49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"&amp;$E26&amp;"\"&amp;$G26),HYPERLINK(Values!$B$3&amp;E26&amp;"\"&amp;$H26,"OWNED\"&amp;$E26&amp;"\"&amp;$H26&amp;"\")))))))))</f>
        <v>CC 2018\ScriptUI Panels</v>
      </c>
      <c r="AB26" s="2" t="str">
        <f>IF($Z26="s",HYPERLINK(Values!$C$41,Values!$A$40&amp;"\"&amp;Values!$A$17),IF($Z26="ui",HYPERLINK(Values!$C$42,Values!$A$40&amp;"\"&amp;Values!$A$18),IF($Z26="c",HYPERLINK(Values!$C$5,Values!$A$5),IF($Z26="p",HYPERLINK(Values!$C$44&amp;"\"&amp;$E26,Values!$A$40&amp;"\"&amp;Values!$A$20&amp;"\"&amp;$E26),IF($Z26="pr",HYPERLINK(Values!$C$44,Values!$A$40&amp;"\"&amp;Values!$A$19),IF($Z26="ex",HYPERLINK(Values!$B$54,Values!$A$53&amp;" folder "&amp;$G26),IF($Z26="","What type of script is it?",IF($Z26="mc",HYPERLINK(Values!$B$57&amp;"\"&amp;$E26,Values!$A$55&amp;" "&amp;$E26&amp;"\"&amp;$G26),HYPERLINK(Values!$B$3&amp;$E26&amp;"\"&amp;$H26,"OWNED\"&amp;$E26&amp;"\"&amp;$H26&amp;"\")))))))))</f>
        <v>CC 2017\ScriptUI Panels</v>
      </c>
      <c r="AC26" s="2" t="str">
        <f>IF($M26=0,"CS6 unsupported",IF(AND($M26=1,$Z26="s"),HYPERLINK(Values!$C$17,Values!$A$15&amp;"\"&amp;Values!$A$17),IF(AND($M26=1,$Z26="ui"),HYPERLINK(Values!$C$18,Values!$A$15&amp;"\"&amp;Values!$A$18),IF(AND($M26=1,$Z26="c"),HYPERLINK(Values!$B$5,Values!$A$5),IF(AND($M26=1,$Z26="p"),HYPERLINK(Values!$C$20&amp;"\"&amp;$E26,Values!$A$15&amp;"\"&amp;Values!$A$20&amp;"\"&amp;$E26),IF(AND($M26=1,$Z26="pr"),HYPERLINK(Values!$C$19,Values!$A$15&amp;"\"&amp;Values!$A$19),IF(AND($M26=1,$Z26="mc"),HYPERLINK(Values!$B$56&amp;"\"&amp;$E26,Values!$A$55&amp;" "&amp;$E26&amp;"\"&amp;$G26),IF(AND($M26=1,$Z26=""),"What type of script is it?",HYPERLINK(Values!$B$3&amp;E26&amp;"\"&amp;$H26,"OWNED\"&amp;$E26&amp;"\"&amp;$H26&amp;"\")))))))))</f>
        <v>CS6\ScriptUI Panels</v>
      </c>
      <c r="AD26" s="48" t="s">
        <v>430</v>
      </c>
      <c r="AE26" t="s">
        <v>154</v>
      </c>
      <c r="AF26" s="6">
        <v>18</v>
      </c>
      <c r="AG26" s="6"/>
      <c r="AH26" s="37">
        <f t="shared" si="5"/>
        <v>13.5</v>
      </c>
      <c r="AI26" s="81">
        <f>IFERROR(IF(AE26="s",AH26*Values!$C$1,AF26*Values!$C$1),"")</f>
        <v>18.495000000000001</v>
      </c>
    </row>
    <row r="27" spans="2:35" x14ac:dyDescent="0.25">
      <c r="B27" s="15">
        <v>1</v>
      </c>
      <c r="C27">
        <v>100809905</v>
      </c>
      <c r="D27" s="7">
        <v>43259</v>
      </c>
      <c r="E27" s="25" t="s">
        <v>52</v>
      </c>
      <c r="F27" t="s">
        <v>438</v>
      </c>
      <c r="G27" t="s">
        <v>439</v>
      </c>
      <c r="H27" t="s">
        <v>440</v>
      </c>
      <c r="I27" s="50" t="str">
        <f t="shared" si="0"/>
        <v>anchor-point-gravity</v>
      </c>
      <c r="J27" t="s">
        <v>441</v>
      </c>
      <c r="K27" s="2" t="str">
        <f t="shared" si="1"/>
        <v>SMAPG*LUC*TRUDEL*452251122741362SUL1</v>
      </c>
      <c r="L27" t="str">
        <f t="shared" si="2"/>
        <v>NO</v>
      </c>
      <c r="M27" s="15">
        <v>1</v>
      </c>
      <c r="N27" t="str">
        <f t="shared" si="3"/>
        <v>YES</v>
      </c>
      <c r="P27" s="15" t="s">
        <v>165</v>
      </c>
      <c r="Q27" s="1" t="s">
        <v>267</v>
      </c>
      <c r="R27" s="11">
        <v>42944</v>
      </c>
      <c r="S27" t="s">
        <v>106</v>
      </c>
      <c r="T27" t="s">
        <v>442</v>
      </c>
      <c r="U27" s="2" t="str">
        <f t="shared" si="4"/>
        <v>anchor-point-gravity help</v>
      </c>
      <c r="V27" t="s">
        <v>443</v>
      </c>
      <c r="W27" s="2" t="str">
        <f>HYPERLINK(Values!$C$3&amp;$E27&amp;"\"&amp;$H27,"OWNED\"&amp;$E27&amp;"\"&amp;$H27)</f>
        <v>OWNED\Sunrise Moon\anchor_point_gravity_100</v>
      </c>
      <c r="X27" s="2" t="s">
        <v>44</v>
      </c>
      <c r="Y27" s="15" t="s">
        <v>72</v>
      </c>
      <c r="Z27" s="15" t="s">
        <v>72</v>
      </c>
      <c r="AA27" s="2" t="str">
        <f>IF($Z27="s",HYPERLINK(Values!$C$47,Values!$A$46&amp;"\"&amp;Values!$A$17),IF($Z27="ui",HYPERLINK(Values!$C$48,Values!$A$46&amp;"\"&amp;Values!$A$18),IF($Z27="c",HYPERLINK(Values!$C$4,Values!$A$4),IF($Z27="p",HYPERLINK(Values!$C$50&amp;"\"&amp;$E27,Values!$A$46&amp;"\"&amp;Values!$A$20&amp;"\"&amp;$E27),IF($Z27="pr",HYPERLINK(Values!$C$49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"&amp;$E27&amp;"\"&amp;$G27),HYPERLINK(Values!$B$3&amp;E27&amp;"\"&amp;$H27,"OWNED\"&amp;$E27&amp;"\"&amp;$H27&amp;"\")))))))))</f>
        <v>CC 2018\ScriptUI Panels</v>
      </c>
      <c r="AB27" s="2" t="str">
        <f>IF($Z27="s",HYPERLINK(Values!$C$41,Values!$A$40&amp;"\"&amp;Values!$A$17),IF($Z27="ui",HYPERLINK(Values!$C$42,Values!$A$40&amp;"\"&amp;Values!$A$18),IF($Z27="c",HYPERLINK(Values!$C$5,Values!$A$5),IF($Z27="p",HYPERLINK(Values!$C$44&amp;"\"&amp;$E27,Values!$A$40&amp;"\"&amp;Values!$A$20&amp;"\"&amp;$E27),IF($Z27="pr",HYPERLINK(Values!$C$44,Values!$A$40&amp;"\"&amp;Values!$A$19),IF($Z27="ex",HYPERLINK(Values!$B$54,Values!$A$53&amp;" folder "&amp;$G27),IF($Z27="","What type of script is it?",IF($Z27="mc",HYPERLINK(Values!$B$57&amp;"\"&amp;$E27,Values!$A$55&amp;" "&amp;$E27&amp;"\"&amp;$G27),HYPERLINK(Values!$B$3&amp;$E27&amp;"\"&amp;$H27,"OWNED\"&amp;$E27&amp;"\"&amp;$H27&amp;"\")))))))))</f>
        <v>CC 2017\ScriptUI Panels</v>
      </c>
      <c r="AC27" s="2" t="str">
        <f>IF($M27=0,"CS6 unsupported",IF(AND($M27=1,$Z27="s"),HYPERLINK(Values!$C$17,Values!$A$15&amp;"\"&amp;Values!$A$17),IF(AND($M27=1,$Z27="ui"),HYPERLINK(Values!$C$18,Values!$A$15&amp;"\"&amp;Values!$A$18),IF(AND($M27=1,$Z27="c"),HYPERLINK(Values!$B$5,Values!$A$5),IF(AND($M27=1,$Z27="p"),HYPERLINK(Values!$C$20&amp;"\"&amp;$E27,Values!$A$15&amp;"\"&amp;Values!$A$20&amp;"\"&amp;$E27),IF(AND($M27=1,$Z27="pr"),HYPERLINK(Values!$C$19,Values!$A$15&amp;"\"&amp;Values!$A$19),IF(AND($M27=1,$Z27="mc"),HYPERLINK(Values!$B$56&amp;"\"&amp;$E27,Values!$A$55&amp;" "&amp;$E27&amp;"\"&amp;$G27),IF(AND($M27=1,$Z27=""),"What type of script is it?",HYPERLINK(Values!$B$3&amp;E27&amp;"\"&amp;$H27,"OWNED\"&amp;$E27&amp;"\"&amp;$H27&amp;"\")))))))))</f>
        <v>CS6\ScriptUI Panels</v>
      </c>
      <c r="AD27" s="48" t="s">
        <v>430</v>
      </c>
      <c r="AE27" t="s">
        <v>154</v>
      </c>
      <c r="AF27" s="6">
        <v>19.989999999999998</v>
      </c>
      <c r="AG27" s="6"/>
      <c r="AH27" s="37">
        <f t="shared" si="5"/>
        <v>14.9925</v>
      </c>
      <c r="AI27" s="81">
        <f>IFERROR(IF(AE27="s",AH27*Values!$C$1,AF27*Values!$C$1),"")</f>
        <v>20.539725000000001</v>
      </c>
    </row>
    <row r="28" spans="2:35" x14ac:dyDescent="0.25">
      <c r="B28" s="15">
        <v>1</v>
      </c>
      <c r="C28">
        <v>100809906</v>
      </c>
      <c r="D28" s="7">
        <v>43259</v>
      </c>
      <c r="E28" s="25" t="s">
        <v>52</v>
      </c>
      <c r="F28" t="s">
        <v>444</v>
      </c>
      <c r="G28" t="s">
        <v>445</v>
      </c>
      <c r="H28" t="s">
        <v>446</v>
      </c>
      <c r="I28" s="50" t="str">
        <f t="shared" si="0"/>
        <v>marker-conductor</v>
      </c>
      <c r="J28" t="s">
        <v>447</v>
      </c>
      <c r="K28" s="2" t="str">
        <f t="shared" si="1"/>
        <v>SMMC*LUC*TRUDEL*162459943278884SUL1</v>
      </c>
      <c r="L28" t="str">
        <f t="shared" si="2"/>
        <v>NO</v>
      </c>
      <c r="M28" s="15">
        <v>1</v>
      </c>
      <c r="N28" t="str">
        <f t="shared" si="3"/>
        <v>YES</v>
      </c>
      <c r="P28" s="15" t="s">
        <v>165</v>
      </c>
      <c r="Q28" s="1" t="s">
        <v>448</v>
      </c>
      <c r="R28" s="11">
        <v>42760</v>
      </c>
      <c r="S28" t="s">
        <v>106</v>
      </c>
      <c r="T28" t="s">
        <v>449</v>
      </c>
      <c r="U28" s="2" t="str">
        <f t="shared" si="4"/>
        <v>marker-conductor help</v>
      </c>
      <c r="V28" t="s">
        <v>450</v>
      </c>
      <c r="W28" s="2" t="str">
        <f>HYPERLINK(Values!$C$3&amp;$E28&amp;"\"&amp;$H28,"OWNED\"&amp;$E28&amp;"\"&amp;$H28)</f>
        <v>OWNED\Sunrise Moon\marker_conductor_v3.0.0</v>
      </c>
      <c r="X28" s="2" t="s">
        <v>44</v>
      </c>
      <c r="Y28" s="15" t="s">
        <v>72</v>
      </c>
      <c r="Z28" s="15" t="s">
        <v>72</v>
      </c>
      <c r="AA28" s="2" t="str">
        <f>IF($Z28="s",HYPERLINK(Values!$C$47,Values!$A$46&amp;"\"&amp;Values!$A$17),IF($Z28="ui",HYPERLINK(Values!$C$48,Values!$A$46&amp;"\"&amp;Values!$A$18),IF($Z28="c",HYPERLINK(Values!$C$4,Values!$A$4),IF($Z28="p",HYPERLINK(Values!$C$50&amp;"\"&amp;$E28,Values!$A$46&amp;"\"&amp;Values!$A$20&amp;"\"&amp;$E28),IF($Z28="pr",HYPERLINK(Values!$C$49,Values!$A$46&amp;"\"&amp;Values!$A$19),IF($Z28="ex",HYPERLINK(Values!$B$54,Values!$A$53&amp;" folder "&amp;$G28),IF($Z28="","What type of script is it?",IF($Z28="mc",HYPERLINK(Values!$B$57&amp;"\"&amp;$E28,Values!$A$55&amp;" "&amp;$E28&amp;"\"&amp;$G28),HYPERLINK(Values!$B$3&amp;E28&amp;"\"&amp;$H28,"OWNED\"&amp;$E28&amp;"\"&amp;$H28&amp;"\")))))))))</f>
        <v>CC 2018\ScriptUI Panels</v>
      </c>
      <c r="AB28" s="2" t="str">
        <f>IF($Z28="s",HYPERLINK(Values!$C$41,Values!$A$40&amp;"\"&amp;Values!$A$17),IF($Z28="ui",HYPERLINK(Values!$C$42,Values!$A$40&amp;"\"&amp;Values!$A$18),IF($Z28="c",HYPERLINK(Values!$C$5,Values!$A$5),IF($Z28="p",HYPERLINK(Values!$C$44&amp;"\"&amp;$E28,Values!$A$40&amp;"\"&amp;Values!$A$20&amp;"\"&amp;$E28),IF($Z28="pr",HYPERLINK(Values!$C$44,Values!$A$40&amp;"\"&amp;Values!$A$19),IF($Z28="ex",HYPERLINK(Values!$B$54,Values!$A$53&amp;" folder "&amp;$G28),IF($Z28="","What type of script is it?",IF($Z28="mc",HYPERLINK(Values!$B$57&amp;"\"&amp;$E28,Values!$A$55&amp;" "&amp;$E28&amp;"\"&amp;$G28),HYPERLINK(Values!$B$3&amp;$E28&amp;"\"&amp;$H28,"OWNED\"&amp;$E28&amp;"\"&amp;$H28&amp;"\")))))))))</f>
        <v>CC 2017\ScriptUI Panels</v>
      </c>
      <c r="AC28" s="2" t="str">
        <f>IF($M28=0,"CS6 unsupported",IF(AND($M28=1,$Z28="s"),HYPERLINK(Values!$C$17,Values!$A$15&amp;"\"&amp;Values!$A$17),IF(AND($M28=1,$Z28="ui"),HYPERLINK(Values!$C$18,Values!$A$15&amp;"\"&amp;Values!$A$18),IF(AND($M28=1,$Z28="c"),HYPERLINK(Values!$B$5,Values!$A$5),IF(AND($M28=1,$Z28="p"),HYPERLINK(Values!$C$20&amp;"\"&amp;$E28,Values!$A$15&amp;"\"&amp;Values!$A$20&amp;"\"&amp;$E28),IF(AND($M28=1,$Z28="pr"),HYPERLINK(Values!$C$19,Values!$A$15&amp;"\"&amp;Values!$A$19),IF(AND($M28=1,$Z28="mc"),HYPERLINK(Values!$B$56&amp;"\"&amp;$E28,Values!$A$55&amp;" "&amp;$E28&amp;"\"&amp;$G28),IF(AND($M28=1,$Z28=""),"What type of script is it?",HYPERLINK(Values!$B$3&amp;E28&amp;"\"&amp;$H28,"OWNED\"&amp;$E28&amp;"\"&amp;$H28&amp;"\")))))))))</f>
        <v>CS6\ScriptUI Panels</v>
      </c>
      <c r="AD28" s="48" t="s">
        <v>430</v>
      </c>
      <c r="AE28" t="s">
        <v>154</v>
      </c>
      <c r="AF28" s="6">
        <v>19.989999999999998</v>
      </c>
      <c r="AG28" s="6"/>
      <c r="AH28" s="37">
        <f t="shared" si="5"/>
        <v>14.9925</v>
      </c>
      <c r="AI28" s="81">
        <f>IFERROR(IF(AE28="s",AH28*Values!$C$1,AF28*Values!$C$1),"")</f>
        <v>20.539725000000001</v>
      </c>
    </row>
    <row r="29" spans="2:35" x14ac:dyDescent="0.25">
      <c r="B29" s="15">
        <v>1</v>
      </c>
      <c r="C29">
        <v>100809902</v>
      </c>
      <c r="D29" s="7">
        <v>43259</v>
      </c>
      <c r="E29" t="s">
        <v>100</v>
      </c>
      <c r="F29" t="s">
        <v>451</v>
      </c>
      <c r="G29" t="s">
        <v>452</v>
      </c>
      <c r="H29" t="s">
        <v>453</v>
      </c>
      <c r="I29" s="50" t="str">
        <f t="shared" si="0"/>
        <v>swiss-knife</v>
      </c>
      <c r="J29" t="s">
        <v>454</v>
      </c>
      <c r="K29" s="2" t="str">
        <f t="shared" si="1"/>
        <v>YFSK*LUC*TRUDEL*426232214468852SUL1</v>
      </c>
      <c r="L29" t="str">
        <f t="shared" si="2"/>
        <v>NO</v>
      </c>
      <c r="M29" s="15">
        <v>1</v>
      </c>
      <c r="N29" t="str">
        <f t="shared" si="3"/>
        <v>YES</v>
      </c>
      <c r="P29" s="15" t="s">
        <v>98</v>
      </c>
      <c r="Q29" s="1" t="s">
        <v>455</v>
      </c>
      <c r="R29" s="11">
        <v>43257</v>
      </c>
      <c r="S29" t="s">
        <v>106</v>
      </c>
      <c r="T29" t="s">
        <v>456</v>
      </c>
      <c r="U29" s="2" t="str">
        <f t="shared" si="4"/>
        <v>swiss-knife help</v>
      </c>
      <c r="V29" t="s">
        <v>457</v>
      </c>
      <c r="W29" s="2" t="str">
        <f>HYPERLINK(Values!$C$3&amp;$E29&amp;"\"&amp;$H29,"OWNED\"&amp;$E29&amp;"\"&amp;$H29)</f>
        <v>OWNED\YaroFlasher\swiss_knife_v_1.1.3</v>
      </c>
      <c r="X29" s="2" t="s">
        <v>44</v>
      </c>
      <c r="Y29" s="15" t="s">
        <v>72</v>
      </c>
      <c r="Z29" s="15" t="s">
        <v>72</v>
      </c>
      <c r="AA29" s="2" t="str">
        <f>IF($Z29="s",HYPERLINK(Values!$C$47,Values!$A$46&amp;"\"&amp;Values!$A$17),IF($Z29="ui",HYPERLINK(Values!$C$48,Values!$A$46&amp;"\"&amp;Values!$A$18),IF($Z29="c",HYPERLINK(Values!$C$4,Values!$A$4),IF($Z29="p",HYPERLINK(Values!$C$50&amp;"\"&amp;$E29,Values!$A$46&amp;"\"&amp;Values!$A$20&amp;"\"&amp;$E29),IF($Z29="pr",HYPERLINK(Values!$C$49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"&amp;$E29&amp;"\"&amp;$G29),HYPERLINK(Values!$B$3&amp;E29&amp;"\"&amp;$H29,"OWNED\"&amp;$E29&amp;"\"&amp;$H29&amp;"\")))))))))</f>
        <v>CC 2018\ScriptUI Panels</v>
      </c>
      <c r="AB29" s="2" t="str">
        <f>IF($Z29="s",HYPERLINK(Values!$C$41,Values!$A$40&amp;"\"&amp;Values!$A$17),IF($Z29="ui",HYPERLINK(Values!$C$42,Values!$A$40&amp;"\"&amp;Values!$A$18),IF($Z29="c",HYPERLINK(Values!$C$5,Values!$A$5),IF($Z29="p",HYPERLINK(Values!$C$44&amp;"\"&amp;$E29,Values!$A$40&amp;"\"&amp;Values!$A$20&amp;"\"&amp;$E29),IF($Z29="pr",HYPERLINK(Values!$C$44,Values!$A$40&amp;"\"&amp;Values!$A$19),IF($Z29="ex",HYPERLINK(Values!$B$54,Values!$A$53&amp;" folder "&amp;$G29),IF($Z29="","What type of script is it?",IF($Z29="mc",HYPERLINK(Values!$B$57&amp;"\"&amp;$E29,Values!$A$55&amp;" "&amp;$E29&amp;"\"&amp;$G29),HYPERLINK(Values!$B$3&amp;$E29&amp;"\"&amp;$H29,"OWNED\"&amp;$E29&amp;"\"&amp;$H29&amp;"\")))))))))</f>
        <v>CC 2017\ScriptUI Panels</v>
      </c>
      <c r="AC29" s="2" t="str">
        <f>IF($M29=0,"CS6 unsupported",IF(AND($M29=1,$Z29="s"),HYPERLINK(Values!$C$17,Values!$A$15&amp;"\"&amp;Values!$A$17),IF(AND($M29=1,$Z29="ui"),HYPERLINK(Values!$C$18,Values!$A$15&amp;"\"&amp;Values!$A$18),IF(AND($M29=1,$Z29="c"),HYPERLINK(Values!$B$5,Values!$A$5),IF(AND($M29=1,$Z29="p"),HYPERLINK(Values!$C$20&amp;"\"&amp;$E29,Values!$A$15&amp;"\"&amp;Values!$A$20&amp;"\"&amp;$E29),IF(AND($M29=1,$Z29="pr"),HYPERLINK(Values!$C$19,Values!$A$15&amp;"\"&amp;Values!$A$19),IF(AND($M29=1,$Z29="mc"),HYPERLINK(Values!$B$56&amp;"\"&amp;$E29,Values!$A$55&amp;" "&amp;$E29&amp;"\"&amp;$G29),IF(AND($M29=1,$Z29=""),"What type of script is it?",HYPERLINK(Values!$B$3&amp;E29&amp;"\"&amp;$H29,"OWNED\"&amp;$E29&amp;"\"&amp;$H29&amp;"\")))))))))</f>
        <v>CS6\ScriptUI Panels</v>
      </c>
      <c r="AD29" s="48" t="s">
        <v>430</v>
      </c>
      <c r="AE29" t="s">
        <v>154</v>
      </c>
      <c r="AF29" s="6">
        <v>60</v>
      </c>
      <c r="AG29" s="6"/>
      <c r="AH29" s="37">
        <f t="shared" si="5"/>
        <v>45</v>
      </c>
      <c r="AI29" s="81">
        <f>IFERROR(IF(AE29="s",AH29*Values!$C$1,AF29*Values!$C$1),"")</f>
        <v>61.650000000000006</v>
      </c>
    </row>
    <row r="30" spans="2:35" x14ac:dyDescent="0.25">
      <c r="B30" s="15">
        <v>1</v>
      </c>
      <c r="C30">
        <v>100790169</v>
      </c>
      <c r="D30" s="7">
        <v>43238</v>
      </c>
      <c r="E30" s="1" t="s">
        <v>458</v>
      </c>
      <c r="F30" t="s">
        <v>459</v>
      </c>
      <c r="G30" t="s">
        <v>460</v>
      </c>
      <c r="H30" t="s">
        <v>461</v>
      </c>
      <c r="I30" s="50" t="str">
        <f t="shared" si="0"/>
        <v>bao-dynamic-comp</v>
      </c>
      <c r="J30" t="s">
        <v>462</v>
      </c>
      <c r="K30" s="2" t="str">
        <f t="shared" si="1"/>
        <v>BAODC*LUC*TRUDEL*332259313218112SUL1</v>
      </c>
      <c r="L30" t="str">
        <f t="shared" si="2"/>
        <v>CS4</v>
      </c>
      <c r="M30" s="15">
        <v>1</v>
      </c>
      <c r="N30" t="str">
        <f t="shared" si="3"/>
        <v>YES</v>
      </c>
      <c r="O30" t="s">
        <v>151</v>
      </c>
      <c r="P30" t="s">
        <v>134</v>
      </c>
      <c r="Q30" s="13" t="s">
        <v>463</v>
      </c>
      <c r="R30" s="11">
        <v>42391</v>
      </c>
      <c r="S30" t="s">
        <v>106</v>
      </c>
      <c r="T30" t="s">
        <v>464</v>
      </c>
      <c r="U30" s="2" t="str">
        <f t="shared" si="4"/>
        <v>bao-dynamic-comp help</v>
      </c>
      <c r="V30" t="s">
        <v>465</v>
      </c>
      <c r="W30" s="2" t="str">
        <f>HYPERLINK(Values!$C$3&amp;$E30&amp;"\"&amp;$H30,"OWNED\"&amp;$E30&amp;"\"&amp;$H30)</f>
        <v>OWNED\BAO Plugins\dynamic-comp_v2.2</v>
      </c>
      <c r="X30" s="2" t="s">
        <v>44</v>
      </c>
      <c r="Y30" s="15" t="s">
        <v>72</v>
      </c>
      <c r="Z30" s="15" t="s">
        <v>72</v>
      </c>
      <c r="AA30" s="2" t="str">
        <f>IF($Z30="s",HYPERLINK(Values!$C$47,Values!$A$46&amp;"\"&amp;Values!$A$17),IF($Z30="ui",HYPERLINK(Values!$C$48,Values!$A$46&amp;"\"&amp;Values!$A$18),IF($Z30="c",HYPERLINK(Values!$C$4,Values!$A$4),IF($Z30="p",HYPERLINK(Values!$C$50&amp;"\"&amp;$E30,Values!$A$46&amp;"\"&amp;Values!$A$20&amp;"\"&amp;$E30),IF($Z30="pr",HYPERLINK(Values!$C$49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"&amp;$E30&amp;"\"&amp;$G30),HYPERLINK(Values!$B$3&amp;E30&amp;"\"&amp;$H30,"OWNED\"&amp;$E30&amp;"\"&amp;$H30&amp;"\")))))))))</f>
        <v>CC 2018\ScriptUI Panels</v>
      </c>
      <c r="AB30" s="2" t="str">
        <f>IF($Z30="s",HYPERLINK(Values!$C$41,Values!$A$40&amp;"\"&amp;Values!$A$17),IF($Z30="ui",HYPERLINK(Values!$C$42,Values!$A$40&amp;"\"&amp;Values!$A$18),IF($Z30="c",HYPERLINK(Values!$C$5,Values!$A$5),IF($Z30="p",HYPERLINK(Values!$C$44&amp;"\"&amp;$E30,Values!$A$40&amp;"\"&amp;Values!$A$20&amp;"\"&amp;$E30),IF($Z30="pr",HYPERLINK(Values!$C$44,Values!$A$40&amp;"\"&amp;Values!$A$19),IF($Z30="ex",HYPERLINK(Values!$B$54,Values!$A$53&amp;" folder "&amp;$G30),IF($Z30="","What type of script is it?",IF($Z30="mc",HYPERLINK(Values!$B$57&amp;"\"&amp;$E30,Values!$A$55&amp;" "&amp;$E30&amp;"\"&amp;$G30),HYPERLINK(Values!$B$3&amp;$E30&amp;"\"&amp;$H30,"OWNED\"&amp;$E30&amp;"\"&amp;$H30&amp;"\")))))))))</f>
        <v>CC 2017\ScriptUI Panels</v>
      </c>
      <c r="AC30" s="2" t="str">
        <f>IF($M30=0,"CS6 unsupported",IF(AND($M30=1,$Z30="s"),HYPERLINK(Values!$C$17,Values!$A$15&amp;"\"&amp;Values!$A$17),IF(AND($M30=1,$Z30="ui"),HYPERLINK(Values!$C$18,Values!$A$15&amp;"\"&amp;Values!$A$18),IF(AND($M30=1,$Z30="c"),HYPERLINK(Values!$B$5,Values!$A$5),IF(AND($M30=1,$Z30="p"),HYPERLINK(Values!$C$20&amp;"\"&amp;$E30,Values!$A$15&amp;"\"&amp;Values!$A$20&amp;"\"&amp;$E30),IF(AND($M30=1,$Z30="pr"),HYPERLINK(Values!$C$19,Values!$A$15&amp;"\"&amp;Values!$A$19),IF(AND($M30=1,$Z30="mc"),HYPERLINK(Values!$B$56&amp;"\"&amp;$E30,Values!$A$55&amp;" "&amp;$E30&amp;"\"&amp;$G30),IF(AND($M30=1,$Z30=""),"What type of script is it?",HYPERLINK(Values!$B$3&amp;E30&amp;"\"&amp;$H30,"OWNED\"&amp;$E30&amp;"\"&amp;$H30&amp;"\")))))))))</f>
        <v>CS6\ScriptUI Panels</v>
      </c>
      <c r="AD30" s="48" t="s">
        <v>430</v>
      </c>
      <c r="AE30" t="s">
        <v>154</v>
      </c>
      <c r="AF30" s="6">
        <v>59.99</v>
      </c>
      <c r="AG30" s="6"/>
      <c r="AH30" s="37">
        <f t="shared" si="5"/>
        <v>44.9925</v>
      </c>
      <c r="AI30" s="81">
        <f>IFERROR(IF(AE30="s",AH30*Values!$C$1,AF30*Values!$C$1),"")</f>
        <v>61.639725000000006</v>
      </c>
    </row>
    <row r="31" spans="2:35" x14ac:dyDescent="0.25">
      <c r="B31" s="15">
        <v>1</v>
      </c>
      <c r="C31">
        <v>100790169</v>
      </c>
      <c r="D31" s="7">
        <v>43238</v>
      </c>
      <c r="E31" s="1" t="s">
        <v>466</v>
      </c>
      <c r="F31" t="s">
        <v>467</v>
      </c>
      <c r="G31" t="s">
        <v>468</v>
      </c>
      <c r="H31" t="s">
        <v>469</v>
      </c>
      <c r="I31" s="50" t="str">
        <f t="shared" si="0"/>
        <v>network-clipboard</v>
      </c>
      <c r="J31" t="s">
        <v>470</v>
      </c>
      <c r="K31" s="2" t="str">
        <f t="shared" si="1"/>
        <v>MTNNC*LUC*TRUDEL*232290483571543SUL1</v>
      </c>
      <c r="L31" t="str">
        <f t="shared" si="2"/>
        <v>NO</v>
      </c>
      <c r="M31" s="15">
        <v>1</v>
      </c>
      <c r="N31" t="str">
        <f t="shared" si="3"/>
        <v>YES</v>
      </c>
      <c r="P31" t="s">
        <v>98</v>
      </c>
      <c r="Q31" s="13" t="s">
        <v>241</v>
      </c>
      <c r="R31" s="11">
        <v>43161</v>
      </c>
      <c r="S31" t="s">
        <v>106</v>
      </c>
      <c r="T31" t="s">
        <v>471</v>
      </c>
      <c r="U31" s="2" t="str">
        <f t="shared" si="4"/>
        <v>network-clipboard help</v>
      </c>
      <c r="V31" t="s">
        <v>472</v>
      </c>
      <c r="W31" s="2" t="str">
        <f>HYPERLINK(Values!$C$3&amp;$E31&amp;"\"&amp;$H31,"OWNED\"&amp;$E31&amp;"\"&amp;$H31)</f>
        <v>OWNED\Matt Tillman\clipboard_1.0</v>
      </c>
      <c r="X31" s="2" t="s">
        <v>44</v>
      </c>
      <c r="Y31" s="15" t="s">
        <v>72</v>
      </c>
      <c r="Z31" s="15" t="s">
        <v>72</v>
      </c>
      <c r="AA31" s="2" t="str">
        <f>IF($Z31="s",HYPERLINK(Values!$C$47,Values!$A$46&amp;"\"&amp;Values!$A$17),IF($Z31="ui",HYPERLINK(Values!$C$48,Values!$A$46&amp;"\"&amp;Values!$A$18),IF($Z31="c",HYPERLINK(Values!$C$4,Values!$A$4),IF($Z31="p",HYPERLINK(Values!$C$50&amp;"\"&amp;$E31,Values!$A$46&amp;"\"&amp;Values!$A$20&amp;"\"&amp;$E31),IF($Z31="pr",HYPERLINK(Values!$C$49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"&amp;$E31&amp;"\"&amp;$G31),HYPERLINK(Values!$B$3&amp;E31&amp;"\"&amp;$H31,"OWNED\"&amp;$E31&amp;"\"&amp;$H31&amp;"\")))))))))</f>
        <v>CC 2018\ScriptUI Panels</v>
      </c>
      <c r="AB31" s="2" t="str">
        <f>IF($Z31="s",HYPERLINK(Values!$C$41,Values!$A$40&amp;"\"&amp;Values!$A$17),IF($Z31="ui",HYPERLINK(Values!$C$42,Values!$A$40&amp;"\"&amp;Values!$A$18),IF($Z31="c",HYPERLINK(Values!$C$5,Values!$A$5),IF($Z31="p",HYPERLINK(Values!$C$44&amp;"\"&amp;$E31,Values!$A$40&amp;"\"&amp;Values!$A$20&amp;"\"&amp;$E31),IF($Z31="pr",HYPERLINK(Values!$C$44,Values!$A$40&amp;"\"&amp;Values!$A$19),IF($Z31="ex",HYPERLINK(Values!$B$54,Values!$A$53&amp;" folder "&amp;$G31),IF($Z31="","What type of script is it?",IF($Z31="mc",HYPERLINK(Values!$B$57&amp;"\"&amp;$E31,Values!$A$55&amp;" "&amp;$E31&amp;"\"&amp;$G31),HYPERLINK(Values!$B$3&amp;$E31&amp;"\"&amp;$H31,"OWNED\"&amp;$E31&amp;"\"&amp;$H31&amp;"\")))))))))</f>
        <v>CC 2017\ScriptUI Panels</v>
      </c>
      <c r="AC31" s="2" t="str">
        <f>IF($M31=0,"CS6 unsupported",IF(AND($M31=1,$Z31="s"),HYPERLINK(Values!$C$17,Values!$A$15&amp;"\"&amp;Values!$A$17),IF(AND($M31=1,$Z31="ui"),HYPERLINK(Values!$C$18,Values!$A$15&amp;"\"&amp;Values!$A$18),IF(AND($M31=1,$Z31="c"),HYPERLINK(Values!$B$5,Values!$A$5),IF(AND($M31=1,$Z31="p"),HYPERLINK(Values!$C$20&amp;"\"&amp;$E31,Values!$A$15&amp;"\"&amp;Values!$A$20&amp;"\"&amp;$E31),IF(AND($M31=1,$Z31="pr"),HYPERLINK(Values!$C$19,Values!$A$15&amp;"\"&amp;Values!$A$19),IF(AND($M31=1,$Z31="mc"),HYPERLINK(Values!$B$56&amp;"\"&amp;$E31,Values!$A$55&amp;" "&amp;$E31&amp;"\"&amp;$G31),IF(AND($M31=1,$Z31=""),"What type of script is it?",HYPERLINK(Values!$B$3&amp;E31&amp;"\"&amp;$H31,"OWNED\"&amp;$E31&amp;"\"&amp;$H31&amp;"\")))))))))</f>
        <v>CS6\ScriptUI Panels</v>
      </c>
      <c r="AE31" t="s">
        <v>154</v>
      </c>
      <c r="AF31" s="6">
        <v>7.1</v>
      </c>
      <c r="AG31" s="6"/>
      <c r="AH31" s="37">
        <f t="shared" si="5"/>
        <v>5.3249999999999993</v>
      </c>
      <c r="AI31" s="81">
        <f>IFERROR(IF(AE31="s",AH31*Values!$C$1,AF31*Values!$C$1),"")</f>
        <v>7.2952499999999993</v>
      </c>
    </row>
    <row r="32" spans="2:35" x14ac:dyDescent="0.25">
      <c r="B32" s="15">
        <v>1</v>
      </c>
      <c r="C32">
        <v>100790169</v>
      </c>
      <c r="D32" s="7">
        <v>43228</v>
      </c>
      <c r="E32" s="35" t="s">
        <v>244</v>
      </c>
      <c r="F32" t="s">
        <v>473</v>
      </c>
      <c r="G32" t="s">
        <v>474</v>
      </c>
      <c r="H32" t="s">
        <v>475</v>
      </c>
      <c r="I32" s="50" t="str">
        <f t="shared" si="0"/>
        <v>pointers</v>
      </c>
      <c r="J32" t="s">
        <v>476</v>
      </c>
      <c r="K32" s="2" t="str">
        <f t="shared" si="1"/>
        <v>MBP*LUC*TRUDEL*175922238378049SUL1</v>
      </c>
      <c r="L32" t="str">
        <f t="shared" si="2"/>
        <v>CS4</v>
      </c>
      <c r="M32" s="15">
        <v>1</v>
      </c>
      <c r="N32" t="str">
        <f t="shared" si="3"/>
        <v>YES</v>
      </c>
      <c r="O32" t="s">
        <v>151</v>
      </c>
      <c r="P32" t="s">
        <v>98</v>
      </c>
      <c r="Q32" s="13" t="s">
        <v>477</v>
      </c>
      <c r="R32" s="11">
        <v>42986</v>
      </c>
      <c r="S32" t="s">
        <v>106</v>
      </c>
      <c r="T32" t="s">
        <v>478</v>
      </c>
      <c r="U32" s="2" t="str">
        <f t="shared" si="4"/>
        <v>pointers help</v>
      </c>
      <c r="V32" t="s">
        <v>479</v>
      </c>
      <c r="W32" s="2" t="str">
        <f>HYPERLINK(Values!$C$3&amp;$E32&amp;"\"&amp;$H32,"OWNED\"&amp;$E32&amp;"\"&amp;$H32)</f>
        <v>OWNED\Markus Bergelt\pointers_1_28</v>
      </c>
      <c r="X32" s="2" t="s">
        <v>44</v>
      </c>
      <c r="Y32" s="15" t="s">
        <v>72</v>
      </c>
      <c r="Z32" s="15" t="s">
        <v>72</v>
      </c>
      <c r="AA32" s="2" t="str">
        <f>IF($Z32="s",HYPERLINK(Values!$C$47,Values!$A$46&amp;"\"&amp;Values!$A$17),IF($Z32="ui",HYPERLINK(Values!$C$48,Values!$A$46&amp;"\"&amp;Values!$A$18),IF($Z32="c",HYPERLINK(Values!$C$4,Values!$A$4),IF($Z32="p",HYPERLINK(Values!$C$50&amp;"\"&amp;$E32,Values!$A$46&amp;"\"&amp;Values!$A$20&amp;"\"&amp;$E32),IF($Z32="pr",HYPERLINK(Values!$C$49,Values!$A$46&amp;"\"&amp;Values!$A$19),IF($Z32="ex",HYPERLINK(Values!$B$54,Values!$A$53&amp;" folder "&amp;$G32),IF($Z32="","What type of script is it?",IF($Z32="mc",HYPERLINK(Values!$B$57&amp;"\"&amp;$E32,Values!$A$55&amp;" "&amp;$E32&amp;"\"&amp;$G32),HYPERLINK(Values!$B$3&amp;E32&amp;"\"&amp;$H32,"OWNED\"&amp;$E32&amp;"\"&amp;$H32&amp;"\")))))))))</f>
        <v>CC 2018\ScriptUI Panels</v>
      </c>
      <c r="AB32" s="2" t="str">
        <f>IF($Z32="s",HYPERLINK(Values!$C$41,Values!$A$40&amp;"\"&amp;Values!$A$17),IF($Z32="ui",HYPERLINK(Values!$C$42,Values!$A$40&amp;"\"&amp;Values!$A$18),IF($Z32="c",HYPERLINK(Values!$C$5,Values!$A$5),IF($Z32="p",HYPERLINK(Values!$C$44&amp;"\"&amp;$E32,Values!$A$40&amp;"\"&amp;Values!$A$20&amp;"\"&amp;$E32),IF($Z32="pr",HYPERLINK(Values!$C$44,Values!$A$40&amp;"\"&amp;Values!$A$19),IF($Z32="ex",HYPERLINK(Values!$B$54,Values!$A$53&amp;" folder "&amp;$G32),IF($Z32="","What type of script is it?",IF($Z32="mc",HYPERLINK(Values!$B$57&amp;"\"&amp;$E32,Values!$A$55&amp;" "&amp;$E32&amp;"\"&amp;$G32),HYPERLINK(Values!$B$3&amp;$E32&amp;"\"&amp;$H32,"OWNED\"&amp;$E32&amp;"\"&amp;$H32&amp;"\")))))))))</f>
        <v>CC 2017\ScriptUI Panels</v>
      </c>
      <c r="AC32" s="2" t="str">
        <f>IF($M32=0,"CS6 unsupported",IF(AND($M32=1,$Z32="s"),HYPERLINK(Values!$C$17,Values!$A$15&amp;"\"&amp;Values!$A$17),IF(AND($M32=1,$Z32="ui"),HYPERLINK(Values!$C$18,Values!$A$15&amp;"\"&amp;Values!$A$18),IF(AND($M32=1,$Z32="c"),HYPERLINK(Values!$B$5,Values!$A$5),IF(AND($M32=1,$Z32="p"),HYPERLINK(Values!$C$20&amp;"\"&amp;$E32,Values!$A$15&amp;"\"&amp;Values!$A$20&amp;"\"&amp;$E32),IF(AND($M32=1,$Z32="pr"),HYPERLINK(Values!$C$19,Values!$A$15&amp;"\"&amp;Values!$A$19),IF(AND($M32=1,$Z32="mc"),HYPERLINK(Values!$B$56&amp;"\"&amp;$E32,Values!$A$55&amp;" "&amp;$E32&amp;"\"&amp;$G32),IF(AND($M32=1,$Z32=""),"What type of script is it?",HYPERLINK(Values!$B$3&amp;E32&amp;"\"&amp;$H32,"OWNED\"&amp;$E32&amp;"\"&amp;$H32&amp;"\")))))))))</f>
        <v>CS6\ScriptUI Panels</v>
      </c>
      <c r="AE32" t="s">
        <v>154</v>
      </c>
      <c r="AF32" s="6">
        <v>14.99</v>
      </c>
      <c r="AG32" s="6"/>
      <c r="AH32" s="37">
        <f t="shared" si="5"/>
        <v>11.2425</v>
      </c>
      <c r="AI32" s="81">
        <f>IFERROR(IF(AE32="s",AH32*Values!$C$1,AF32*Values!$C$1),"")</f>
        <v>15.402225000000001</v>
      </c>
    </row>
    <row r="33" spans="2:35" x14ac:dyDescent="0.25">
      <c r="B33" s="15">
        <v>1</v>
      </c>
      <c r="C33">
        <v>100699625</v>
      </c>
      <c r="D33" s="7">
        <v>43077</v>
      </c>
      <c r="E33" s="34" t="s">
        <v>89</v>
      </c>
      <c r="F33" t="s">
        <v>480</v>
      </c>
      <c r="G33" t="s">
        <v>481</v>
      </c>
      <c r="H33" t="s">
        <v>482</v>
      </c>
      <c r="I33" s="50" t="str">
        <f t="shared" si="0"/>
        <v>roll-it</v>
      </c>
      <c r="J33" t="s">
        <v>483</v>
      </c>
      <c r="K33" s="2" t="str">
        <f t="shared" si="1"/>
        <v>RTMR*LUC*TRUDEL*435153383249995SUL1</v>
      </c>
      <c r="L33" t="str">
        <f t="shared" si="2"/>
        <v>CS4</v>
      </c>
      <c r="M33" s="15">
        <v>1</v>
      </c>
      <c r="N33" t="str">
        <f t="shared" si="3"/>
        <v>YES</v>
      </c>
      <c r="O33" t="s">
        <v>151</v>
      </c>
      <c r="P33" t="s">
        <v>98</v>
      </c>
      <c r="Q33" s="13" t="s">
        <v>43</v>
      </c>
      <c r="R33" s="11">
        <v>43076</v>
      </c>
      <c r="S33" t="s">
        <v>159</v>
      </c>
      <c r="T33" t="s">
        <v>484</v>
      </c>
      <c r="U33" s="2" t="str">
        <f t="shared" si="4"/>
        <v>roll-it help</v>
      </c>
      <c r="V33" t="s">
        <v>485</v>
      </c>
      <c r="W33" s="2" t="str">
        <f>HYPERLINK(Values!$C$3&amp;$E33&amp;"\"&amp;$H33,"OWNED\"&amp;$E33&amp;"\"&amp;$H33)</f>
        <v>OWNED\rendertom\roll_it_v1.0.1</v>
      </c>
      <c r="X33" s="2" t="s">
        <v>44</v>
      </c>
      <c r="Y33" s="15" t="s">
        <v>72</v>
      </c>
      <c r="Z33" s="15" t="s">
        <v>72</v>
      </c>
      <c r="AA33" s="2" t="str">
        <f>IF($Z33="s",HYPERLINK(Values!$C$47,Values!$A$46&amp;"\"&amp;Values!$A$17),IF($Z33="ui",HYPERLINK(Values!$C$48,Values!$A$46&amp;"\"&amp;Values!$A$18),IF($Z33="c",HYPERLINK(Values!$C$4,Values!$A$4),IF($Z33="p",HYPERLINK(Values!$C$50&amp;"\"&amp;$E33,Values!$A$46&amp;"\"&amp;Values!$A$20&amp;"\"&amp;$E33),IF($Z33="pr",HYPERLINK(Values!$C$49,Values!$A$46&amp;"\"&amp;Values!$A$19),IF($Z33="ex",HYPERLINK(Values!$B$54,Values!$A$53&amp;" folder "&amp;$G33),IF($Z33="","What type of script is it?",IF($Z33="mc",HYPERLINK(Values!$B$57&amp;"\"&amp;$E33,Values!$A$55&amp;" "&amp;$E33&amp;"\"&amp;$G33),HYPERLINK(Values!$B$3&amp;E33&amp;"\"&amp;$H33,"OWNED\"&amp;$E33&amp;"\"&amp;$H33&amp;"\")))))))))</f>
        <v>CC 2018\ScriptUI Panels</v>
      </c>
      <c r="AB33" s="2" t="str">
        <f>IF($Z33="s",HYPERLINK(Values!$C$41,Values!$A$40&amp;"\"&amp;Values!$A$17),IF($Z33="ui",HYPERLINK(Values!$C$42,Values!$A$40&amp;"\"&amp;Values!$A$18),IF($Z33="c",HYPERLINK(Values!$C$5,Values!$A$5),IF($Z33="p",HYPERLINK(Values!$C$44&amp;"\"&amp;$E33,Values!$A$40&amp;"\"&amp;Values!$A$20&amp;"\"&amp;$E33),IF($Z33="pr",HYPERLINK(Values!$C$44,Values!$A$40&amp;"\"&amp;Values!$A$19),IF($Z33="ex",HYPERLINK(Values!$B$54,Values!$A$53&amp;" folder "&amp;$G33),IF($Z33="","What type of script is it?",IF($Z33="mc",HYPERLINK(Values!$B$57&amp;"\"&amp;$E33,Values!$A$55&amp;" "&amp;$E33&amp;"\"&amp;$G33),HYPERLINK(Values!$B$3&amp;$E33&amp;"\"&amp;$H33,"OWNED\"&amp;$E33&amp;"\"&amp;$H33&amp;"\")))))))))</f>
        <v>CC 2017\ScriptUI Panels</v>
      </c>
      <c r="AC33" s="2" t="str">
        <f>IF($M33=0,"CS6 unsupported",IF(AND($M33=1,$Z33="s"),HYPERLINK(Values!$C$17,Values!$A$15&amp;"\"&amp;Values!$A$17),IF(AND($M33=1,$Z33="ui"),HYPERLINK(Values!$C$18,Values!$A$15&amp;"\"&amp;Values!$A$18),IF(AND($M33=1,$Z33="c"),HYPERLINK(Values!$B$5,Values!$A$5),IF(AND($M33=1,$Z33="p"),HYPERLINK(Values!$C$20&amp;"\"&amp;$E33,Values!$A$15&amp;"\"&amp;Values!$A$20&amp;"\"&amp;$E33),IF(AND($M33=1,$Z33="pr"),HYPERLINK(Values!$C$19,Values!$A$15&amp;"\"&amp;Values!$A$19),IF(AND($M33=1,$Z33="mc"),HYPERLINK(Values!$B$56&amp;"\"&amp;$E33,Values!$A$55&amp;" "&amp;$E33&amp;"\"&amp;$G33),IF(AND($M33=1,$Z33=""),"What type of script is it?",HYPERLINK(Values!$B$3&amp;E33&amp;"\"&amp;$H33,"OWNED\"&amp;$E33&amp;"\"&amp;$H33&amp;"\")))))))))</f>
        <v>CS6\ScriptUI Panels</v>
      </c>
      <c r="AE33" t="s">
        <v>154</v>
      </c>
      <c r="AF33" s="6">
        <v>29.99</v>
      </c>
      <c r="AG33" s="6"/>
      <c r="AH33" s="37">
        <f t="shared" si="5"/>
        <v>22.4925</v>
      </c>
      <c r="AI33" s="81">
        <f>IFERROR(IF(AE33="s",AH33*Values!$C$1,AF33*Values!$C$1),"")</f>
        <v>30.814725000000003</v>
      </c>
    </row>
    <row r="34" spans="2:35" x14ac:dyDescent="0.25">
      <c r="B34" s="15">
        <v>1</v>
      </c>
      <c r="C34">
        <v>100690032</v>
      </c>
      <c r="D34" s="7">
        <v>43065</v>
      </c>
      <c r="E34" s="1" t="s">
        <v>486</v>
      </c>
      <c r="F34" t="s">
        <v>487</v>
      </c>
      <c r="G34" t="s">
        <v>488</v>
      </c>
      <c r="H34" t="s">
        <v>489</v>
      </c>
      <c r="I34" s="50" t="str">
        <f t="shared" si="0"/>
        <v>automated-video-editing</v>
      </c>
      <c r="J34" t="s">
        <v>490</v>
      </c>
      <c r="K34" s="2" t="str">
        <f t="shared" si="1"/>
        <v>GGBAVE*LUC*TRUDEL*340387931788139SUL1</v>
      </c>
      <c r="L34" t="str">
        <f t="shared" si="2"/>
        <v>NO</v>
      </c>
      <c r="M34" s="15">
        <v>1</v>
      </c>
      <c r="N34" t="str">
        <f t="shared" si="3"/>
        <v>YES</v>
      </c>
      <c r="P34" t="s">
        <v>165</v>
      </c>
      <c r="Q34" s="13" t="s">
        <v>491</v>
      </c>
      <c r="R34" s="11">
        <v>42923</v>
      </c>
      <c r="S34" t="s">
        <v>106</v>
      </c>
      <c r="T34" t="s">
        <v>492</v>
      </c>
      <c r="U34" s="2" t="str">
        <f t="shared" si="4"/>
        <v>automated-video-editing help</v>
      </c>
      <c r="V34" t="s">
        <v>493</v>
      </c>
      <c r="W34" s="2" t="str">
        <f>HYPERLINK(Values!$C$3&amp;$E34&amp;"\"&amp;$H34,"OWNED\"&amp;$E34&amp;"\"&amp;$H34)</f>
        <v>OWNED\Gilad Glasberg\automated_video_editing_v1.11</v>
      </c>
      <c r="X34" s="2" t="s">
        <v>44</v>
      </c>
      <c r="Y34" s="15" t="s">
        <v>72</v>
      </c>
      <c r="Z34" s="15" t="s">
        <v>72</v>
      </c>
      <c r="AA34" s="2" t="str">
        <f>IF($Z34="s",HYPERLINK(Values!$C$47,Values!$A$46&amp;"\"&amp;Values!$A$17),IF($Z34="ui",HYPERLINK(Values!$C$48,Values!$A$46&amp;"\"&amp;Values!$A$18),IF($Z34="c",HYPERLINK(Values!$C$4,Values!$A$4),IF($Z34="p",HYPERLINK(Values!$C$50&amp;"\"&amp;$E34,Values!$A$46&amp;"\"&amp;Values!$A$20&amp;"\"&amp;$E34),IF($Z34="pr",HYPERLINK(Values!$C$49,Values!$A$46&amp;"\"&amp;Values!$A$19),IF($Z34="ex",HYPERLINK(Values!$B$54,Values!$A$53&amp;" folder "&amp;$G34),IF($Z34="","What type of script is it?",IF($Z34="mc",HYPERLINK(Values!$B$57&amp;"\"&amp;$E34,Values!$A$55&amp;" "&amp;$E34&amp;"\"&amp;$G34),HYPERLINK(Values!$B$3&amp;E34&amp;"\"&amp;$H34,"OWNED\"&amp;$E34&amp;"\"&amp;$H34&amp;"\")))))))))</f>
        <v>CC 2018\ScriptUI Panels</v>
      </c>
      <c r="AB34" s="2" t="str">
        <f>IF($Z34="s",HYPERLINK(Values!$C$41,Values!$A$40&amp;"\"&amp;Values!$A$17),IF($Z34="ui",HYPERLINK(Values!$C$42,Values!$A$40&amp;"\"&amp;Values!$A$18),IF($Z34="c",HYPERLINK(Values!$C$5,Values!$A$5),IF($Z34="p",HYPERLINK(Values!$C$44&amp;"\"&amp;$E34,Values!$A$40&amp;"\"&amp;Values!$A$20&amp;"\"&amp;$E34),IF($Z34="pr",HYPERLINK(Values!$C$44,Values!$A$40&amp;"\"&amp;Values!$A$19),IF($Z34="ex",HYPERLINK(Values!$B$54,Values!$A$53&amp;" folder "&amp;$G34),IF($Z34="","What type of script is it?",IF($Z34="mc",HYPERLINK(Values!$B$57&amp;"\"&amp;$E34,Values!$A$55&amp;" "&amp;$E34&amp;"\"&amp;$G34),HYPERLINK(Values!$B$3&amp;$E34&amp;"\"&amp;$H34,"OWNED\"&amp;$E34&amp;"\"&amp;$H34&amp;"\")))))))))</f>
        <v>CC 2017\ScriptUI Panels</v>
      </c>
      <c r="AC34" s="2" t="str">
        <f>IF($M34=0,"CS6 unsupported",IF(AND($M34=1,$Z34="s"),HYPERLINK(Values!$C$17,Values!$A$15&amp;"\"&amp;Values!$A$17),IF(AND($M34=1,$Z34="ui"),HYPERLINK(Values!$C$18,Values!$A$15&amp;"\"&amp;Values!$A$18),IF(AND($M34=1,$Z34="c"),HYPERLINK(Values!$B$5,Values!$A$5),IF(AND($M34=1,$Z34="p"),HYPERLINK(Values!$C$20&amp;"\"&amp;$E34,Values!$A$15&amp;"\"&amp;Values!$A$20&amp;"\"&amp;$E34),IF(AND($M34=1,$Z34="pr"),HYPERLINK(Values!$C$19,Values!$A$15&amp;"\"&amp;Values!$A$19),IF(AND($M34=1,$Z34="mc"),HYPERLINK(Values!$B$56&amp;"\"&amp;$E34,Values!$A$55&amp;" "&amp;$E34&amp;"\"&amp;$G34),IF(AND($M34=1,$Z34=""),"What type of script is it?",HYPERLINK(Values!$B$3&amp;E34&amp;"\"&amp;$H34,"OWNED\"&amp;$E34&amp;"\"&amp;$H34&amp;"\")))))))))</f>
        <v>CS6\ScriptUI Panels</v>
      </c>
      <c r="AE34" t="s">
        <v>154</v>
      </c>
      <c r="AF34" s="6">
        <v>44.99</v>
      </c>
      <c r="AG34" s="6"/>
      <c r="AH34" s="37">
        <f t="shared" si="5"/>
        <v>33.7425</v>
      </c>
      <c r="AI34" s="81">
        <f>IFERROR(IF(AE34="s",AH34*Values!$C$1,AF34*Values!$C$1),"")</f>
        <v>46.227225000000004</v>
      </c>
    </row>
    <row r="35" spans="2:35" x14ac:dyDescent="0.25">
      <c r="B35" s="15">
        <v>1</v>
      </c>
      <c r="C35">
        <v>100690032</v>
      </c>
      <c r="D35" s="7">
        <v>43065</v>
      </c>
      <c r="E35" s="1" t="s">
        <v>494</v>
      </c>
      <c r="F35" t="s">
        <v>495</v>
      </c>
      <c r="G35" t="s">
        <v>496</v>
      </c>
      <c r="H35" t="s">
        <v>497</v>
      </c>
      <c r="I35" s="50" t="str">
        <f t="shared" si="0"/>
        <v>shape-up</v>
      </c>
      <c r="J35" t="s">
        <v>498</v>
      </c>
      <c r="K35" s="2" t="str">
        <f t="shared" si="1"/>
        <v>LJSU*LUC*TRUDEL*315953086223893SUL1</v>
      </c>
      <c r="L35" t="str">
        <f t="shared" si="2"/>
        <v>NO</v>
      </c>
      <c r="M35" s="15">
        <v>1</v>
      </c>
      <c r="N35" t="str">
        <f t="shared" si="3"/>
        <v>YES</v>
      </c>
      <c r="P35" t="s">
        <v>98</v>
      </c>
      <c r="Q35" s="13" t="s">
        <v>375</v>
      </c>
      <c r="R35" s="11">
        <v>43042</v>
      </c>
      <c r="S35" t="s">
        <v>106</v>
      </c>
      <c r="T35" t="s">
        <v>499</v>
      </c>
      <c r="U35" s="2" t="str">
        <f t="shared" si="4"/>
        <v>shape-up help</v>
      </c>
      <c r="V35" t="s">
        <v>500</v>
      </c>
      <c r="W35" s="2" t="str">
        <f>HYPERLINK(Values!$C$3&amp;$E35&amp;"\"&amp;$H35,"OWNED\"&amp;$E35&amp;"\"&amp;$H35)</f>
        <v>OWNED\Lars Jandel\shapeup_v1.02</v>
      </c>
      <c r="X35" s="2" t="s">
        <v>44</v>
      </c>
      <c r="Y35" s="15" t="s">
        <v>72</v>
      </c>
      <c r="Z35" s="15" t="s">
        <v>72</v>
      </c>
      <c r="AA35" s="2" t="str">
        <f>IF($Z35="s",HYPERLINK(Values!$C$47,Values!$A$46&amp;"\"&amp;Values!$A$17),IF($Z35="ui",HYPERLINK(Values!$C$48,Values!$A$46&amp;"\"&amp;Values!$A$18),IF($Z35="c",HYPERLINK(Values!$C$4,Values!$A$4),IF($Z35="p",HYPERLINK(Values!$C$50&amp;"\"&amp;$E35,Values!$A$46&amp;"\"&amp;Values!$A$20&amp;"\"&amp;$E35),IF($Z35="pr",HYPERLINK(Values!$C$49,Values!$A$46&amp;"\"&amp;Values!$A$19),IF($Z35="ex",HYPERLINK(Values!$B$54,Values!$A$53&amp;" folder "&amp;$G35),IF($Z35="","What type of script is it?",IF($Z35="mc",HYPERLINK(Values!$B$57&amp;"\"&amp;$E35,Values!$A$55&amp;" "&amp;$E35&amp;"\"&amp;$G35),HYPERLINK(Values!$B$3&amp;E35&amp;"\"&amp;$H35,"OWNED\"&amp;$E35&amp;"\"&amp;$H35&amp;"\")))))))))</f>
        <v>CC 2018\ScriptUI Panels</v>
      </c>
      <c r="AB35" s="2" t="str">
        <f>IF($Z35="s",HYPERLINK(Values!$C$41,Values!$A$40&amp;"\"&amp;Values!$A$17),IF($Z35="ui",HYPERLINK(Values!$C$42,Values!$A$40&amp;"\"&amp;Values!$A$18),IF($Z35="c",HYPERLINK(Values!$C$5,Values!$A$5),IF($Z35="p",HYPERLINK(Values!$C$44&amp;"\"&amp;$E35,Values!$A$40&amp;"\"&amp;Values!$A$20&amp;"\"&amp;$E35),IF($Z35="pr",HYPERLINK(Values!$C$44,Values!$A$40&amp;"\"&amp;Values!$A$19),IF($Z35="ex",HYPERLINK(Values!$B$54,Values!$A$53&amp;" folder "&amp;$G35),IF($Z35="","What type of script is it?",IF($Z35="mc",HYPERLINK(Values!$B$57&amp;"\"&amp;$E35,Values!$A$55&amp;" "&amp;$E35&amp;"\"&amp;$G35),HYPERLINK(Values!$B$3&amp;$E35&amp;"\"&amp;$H35,"OWNED\"&amp;$E35&amp;"\"&amp;$H35&amp;"\")))))))))</f>
        <v>CC 2017\ScriptUI Panels</v>
      </c>
      <c r="AC35" s="2" t="str">
        <f>IF($M35=0,"CS6 unsupported",IF(AND($M35=1,$Z35="s"),HYPERLINK(Values!$C$17,Values!$A$15&amp;"\"&amp;Values!$A$17),IF(AND($M35=1,$Z35="ui"),HYPERLINK(Values!$C$18,Values!$A$15&amp;"\"&amp;Values!$A$18),IF(AND($M35=1,$Z35="c"),HYPERLINK(Values!$B$5,Values!$A$5),IF(AND($M35=1,$Z35="p"),HYPERLINK(Values!$C$20&amp;"\"&amp;$E35,Values!$A$15&amp;"\"&amp;Values!$A$20&amp;"\"&amp;$E35),IF(AND($M35=1,$Z35="pr"),HYPERLINK(Values!$C$19,Values!$A$15&amp;"\"&amp;Values!$A$19),IF(AND($M35=1,$Z35="mc"),HYPERLINK(Values!$B$56&amp;"\"&amp;$E35,Values!$A$55&amp;" "&amp;$E35&amp;"\"&amp;$G35),IF(AND($M35=1,$Z35=""),"What type of script is it?",HYPERLINK(Values!$B$3&amp;E35&amp;"\"&amp;$H35,"OWNED\"&amp;$E35&amp;"\"&amp;$H35&amp;"\")))))))))</f>
        <v>CS6\ScriptUI Panels</v>
      </c>
      <c r="AE35" t="s">
        <v>154</v>
      </c>
      <c r="AF35" s="6">
        <v>19.989999999999998</v>
      </c>
      <c r="AG35" s="6"/>
      <c r="AH35" s="37">
        <f t="shared" si="5"/>
        <v>14.9925</v>
      </c>
      <c r="AI35" s="81">
        <f>IFERROR(IF(AE35="s",AH35*Values!$C$1,AF35*Values!$C$1),"")</f>
        <v>20.539725000000001</v>
      </c>
    </row>
    <row r="36" spans="2:35" x14ac:dyDescent="0.25">
      <c r="B36" s="15">
        <v>1</v>
      </c>
      <c r="C36">
        <v>100690032</v>
      </c>
      <c r="D36" s="7">
        <v>43065</v>
      </c>
      <c r="E36" s="31" t="s">
        <v>501</v>
      </c>
      <c r="F36" t="s">
        <v>502</v>
      </c>
      <c r="G36" t="s">
        <v>503</v>
      </c>
      <c r="H36" t="s">
        <v>504</v>
      </c>
      <c r="I36" s="50" t="str">
        <f t="shared" si="0"/>
        <v>magnum</v>
      </c>
      <c r="J36" t="s">
        <v>505</v>
      </c>
      <c r="K36" s="2" t="str">
        <f t="shared" si="1"/>
        <v>LAMG3*LUC*TRUDEL*162583213201983SUL1</v>
      </c>
      <c r="L36" t="str">
        <f t="shared" si="2"/>
        <v>NO</v>
      </c>
      <c r="M36" s="15">
        <v>1</v>
      </c>
      <c r="N36" t="str">
        <f t="shared" si="3"/>
        <v>YES</v>
      </c>
      <c r="P36" t="s">
        <v>98</v>
      </c>
      <c r="Q36" s="13" t="s">
        <v>506</v>
      </c>
      <c r="R36" s="11">
        <v>42405</v>
      </c>
      <c r="S36" t="s">
        <v>106</v>
      </c>
      <c r="T36" t="s">
        <v>507</v>
      </c>
      <c r="U36" s="2" t="str">
        <f t="shared" si="4"/>
        <v>magnum help</v>
      </c>
      <c r="V36" t="s">
        <v>508</v>
      </c>
      <c r="W36" s="2" t="str">
        <f>HYPERLINK(Values!$C$3&amp;$E36&amp;"\"&amp;$H36,"OWNED\"&amp;$E36&amp;"\"&amp;$H36)</f>
        <v>OWNED\Lloyd Alvarez\magnum_v3.0.2</v>
      </c>
      <c r="X36" s="2" t="s">
        <v>44</v>
      </c>
      <c r="Y36" s="15" t="s">
        <v>72</v>
      </c>
      <c r="Z36" s="15" t="s">
        <v>72</v>
      </c>
      <c r="AA36" s="2" t="str">
        <f>IF($Z36="s",HYPERLINK(Values!$C$47,Values!$A$46&amp;"\"&amp;Values!$A$17),IF($Z36="ui",HYPERLINK(Values!$C$48,Values!$A$46&amp;"\"&amp;Values!$A$18),IF($Z36="c",HYPERLINK(Values!$C$4,Values!$A$4),IF($Z36="p",HYPERLINK(Values!$C$50&amp;"\"&amp;$E36,Values!$A$46&amp;"\"&amp;Values!$A$20&amp;"\"&amp;$E36),IF($Z36="pr",HYPERLINK(Values!$C$49,Values!$A$46&amp;"\"&amp;Values!$A$19),IF($Z36="ex",HYPERLINK(Values!$B$54,Values!$A$53&amp;" folder "&amp;$G36),IF($Z36="","What type of script is it?",IF($Z36="mc",HYPERLINK(Values!$B$57&amp;"\"&amp;$E36,Values!$A$55&amp;" "&amp;$E36&amp;"\"&amp;$G36),HYPERLINK(Values!$B$3&amp;E36&amp;"\"&amp;$H36,"OWNED\"&amp;$E36&amp;"\"&amp;$H36&amp;"\")))))))))</f>
        <v>CC 2018\ScriptUI Panels</v>
      </c>
      <c r="AB36" s="2" t="str">
        <f>IF($Z36="s",HYPERLINK(Values!$C$41,Values!$A$40&amp;"\"&amp;Values!$A$17),IF($Z36="ui",HYPERLINK(Values!$C$42,Values!$A$40&amp;"\"&amp;Values!$A$18),IF($Z36="c",HYPERLINK(Values!$C$5,Values!$A$5),IF($Z36="p",HYPERLINK(Values!$C$44&amp;"\"&amp;$E36,Values!$A$40&amp;"\"&amp;Values!$A$20&amp;"\"&amp;$E36),IF($Z36="pr",HYPERLINK(Values!$C$44,Values!$A$40&amp;"\"&amp;Values!$A$19),IF($Z36="ex",HYPERLINK(Values!$B$54,Values!$A$53&amp;" folder "&amp;$G36),IF($Z36="","What type of script is it?",IF($Z36="mc",HYPERLINK(Values!$B$57&amp;"\"&amp;$E36,Values!$A$55&amp;" "&amp;$E36&amp;"\"&amp;$G36),HYPERLINK(Values!$B$3&amp;$E36&amp;"\"&amp;$H36,"OWNED\"&amp;$E36&amp;"\"&amp;$H36&amp;"\")))))))))</f>
        <v>CC 2017\ScriptUI Panels</v>
      </c>
      <c r="AC36" s="2" t="str">
        <f>IF($M36=0,"CS6 unsupported",IF(AND($M36=1,$Z36="s"),HYPERLINK(Values!$C$17,Values!$A$15&amp;"\"&amp;Values!$A$17),IF(AND($M36=1,$Z36="ui"),HYPERLINK(Values!$C$18,Values!$A$15&amp;"\"&amp;Values!$A$18),IF(AND($M36=1,$Z36="c"),HYPERLINK(Values!$B$5,Values!$A$5),IF(AND($M36=1,$Z36="p"),HYPERLINK(Values!$C$20&amp;"\"&amp;$E36,Values!$A$15&amp;"\"&amp;Values!$A$20&amp;"\"&amp;$E36),IF(AND($M36=1,$Z36="pr"),HYPERLINK(Values!$C$19,Values!$A$15&amp;"\"&amp;Values!$A$19),IF(AND($M36=1,$Z36="mc"),HYPERLINK(Values!$B$56&amp;"\"&amp;$E36,Values!$A$55&amp;" "&amp;$E36&amp;"\"&amp;$G36),IF(AND($M36=1,$Z36=""),"What type of script is it?",HYPERLINK(Values!$B$3&amp;E36&amp;"\"&amp;$H36,"OWNED\"&amp;$E36&amp;"\"&amp;$H36&amp;"\")))))))))</f>
        <v>CS6\ScriptUI Panels</v>
      </c>
      <c r="AE36" t="s">
        <v>154</v>
      </c>
      <c r="AF36" s="6">
        <v>39.99</v>
      </c>
      <c r="AG36" s="6"/>
      <c r="AH36" s="37">
        <f t="shared" si="5"/>
        <v>29.9925</v>
      </c>
      <c r="AI36" s="81">
        <f>IFERROR(IF(AE36="s",AH36*Values!$C$1,AF36*Values!$C$1),"")</f>
        <v>41.089725000000001</v>
      </c>
    </row>
    <row r="37" spans="2:35" x14ac:dyDescent="0.25">
      <c r="B37" s="15">
        <v>1</v>
      </c>
      <c r="C37">
        <v>100690032</v>
      </c>
      <c r="D37" s="7">
        <v>43065</v>
      </c>
      <c r="E37" s="1" t="s">
        <v>200</v>
      </c>
      <c r="F37" t="s">
        <v>509</v>
      </c>
      <c r="G37" t="s">
        <v>510</v>
      </c>
      <c r="H37" t="s">
        <v>511</v>
      </c>
      <c r="I37" s="50" t="str">
        <f t="shared" ref="I37:I62" si="6">HYPERLINK("https://aescripts.com/"&amp;G37,G37)</f>
        <v>qp-proxyman</v>
      </c>
      <c r="J37" t="s">
        <v>512</v>
      </c>
      <c r="K37" s="2" t="str">
        <f t="shared" ref="K37:K72" si="7">HYPERLINK("https://aescripts.com/downloadable/customer/products/",J37)</f>
        <v>QPPM*LUC*TRUDEL*163356115214802SUL1</v>
      </c>
      <c r="L37" t="str">
        <f t="shared" ref="L37:L62" si="8">IF(OR(O37="CS3",O37="CS4",O37="CS5",O37="CS5.5"),O37,"NO")</f>
        <v>CS5</v>
      </c>
      <c r="M37" s="15">
        <v>1</v>
      </c>
      <c r="N37" t="str">
        <f t="shared" ref="N37:N62" si="9">IF(OR(M37=1,O37="CS6",P37="CS6"),"YES",IF(OR(M37=0,M37=""),"NO"))</f>
        <v>YES</v>
      </c>
      <c r="O37" t="s">
        <v>196</v>
      </c>
      <c r="P37" t="s">
        <v>124</v>
      </c>
      <c r="Q37" s="13" t="s">
        <v>513</v>
      </c>
      <c r="R37" s="11">
        <v>42272</v>
      </c>
      <c r="S37" t="s">
        <v>106</v>
      </c>
      <c r="T37" t="s">
        <v>514</v>
      </c>
      <c r="U37" s="2" t="str">
        <f t="shared" ref="U37:U79" si="10">IF($V37="",HYPERLINK("https://aescripts.com/"&amp;$G37,$G37&amp;" help"),HYPERLINK($V37,$G37&amp;" help"))</f>
        <v>qp-proxyman help</v>
      </c>
      <c r="V37" t="s">
        <v>515</v>
      </c>
      <c r="W37" s="2" t="str">
        <f>HYPERLINK(Values!$C$3&amp;$E37&amp;"\"&amp;$H37,"OWNED\"&amp;$E37&amp;"\"&amp;$H37)</f>
        <v>OWNED\Quarterlight Pictures\qp_proxyman_v1.5</v>
      </c>
      <c r="X37" s="2" t="s">
        <v>44</v>
      </c>
      <c r="Y37" s="15" t="s">
        <v>72</v>
      </c>
      <c r="Z37" s="15" t="s">
        <v>72</v>
      </c>
      <c r="AA37" s="2" t="str">
        <f>IF($Z37="s",HYPERLINK(Values!$C$47,Values!$A$46&amp;"\"&amp;Values!$A$17),IF($Z37="ui",HYPERLINK(Values!$C$48,Values!$A$46&amp;"\"&amp;Values!$A$18),IF($Z37="c",HYPERLINK(Values!$C$4,Values!$A$4),IF($Z37="p",HYPERLINK(Values!$C$50&amp;"\"&amp;$E37,Values!$A$46&amp;"\"&amp;Values!$A$20&amp;"\"&amp;$E37),IF($Z37="pr",HYPERLINK(Values!$C$49,Values!$A$46&amp;"\"&amp;Values!$A$19),IF($Z37="ex",HYPERLINK(Values!$B$54,Values!$A$53&amp;" folder "&amp;$G37),IF($Z37="","What type of script is it?",IF($Z37="mc",HYPERLINK(Values!$B$57&amp;"\"&amp;$E37,Values!$A$55&amp;" "&amp;$E37&amp;"\"&amp;$G37),HYPERLINK(Values!$B$3&amp;E37&amp;"\"&amp;$H37,"OWNED\"&amp;$E37&amp;"\"&amp;$H37&amp;"\")))))))))</f>
        <v>CC 2018\ScriptUI Panels</v>
      </c>
      <c r="AB37" s="2" t="str">
        <f>IF($Z37="s",HYPERLINK(Values!$C$41,Values!$A$40&amp;"\"&amp;Values!$A$17),IF($Z37="ui",HYPERLINK(Values!$C$42,Values!$A$40&amp;"\"&amp;Values!$A$18),IF($Z37="c",HYPERLINK(Values!$C$5,Values!$A$5),IF($Z37="p",HYPERLINK(Values!$C$44&amp;"\"&amp;$E37,Values!$A$40&amp;"\"&amp;Values!$A$20&amp;"\"&amp;$E37),IF($Z37="pr",HYPERLINK(Values!$C$44,Values!$A$40&amp;"\"&amp;Values!$A$19),IF($Z37="ex",HYPERLINK(Values!$B$54,Values!$A$53&amp;" folder "&amp;$G37),IF($Z37="","What type of script is it?",IF($Z37="mc",HYPERLINK(Values!$B$57&amp;"\"&amp;$E37,Values!$A$55&amp;" "&amp;$E37&amp;"\"&amp;$G37),HYPERLINK(Values!$B$3&amp;$E37&amp;"\"&amp;$H37,"OWNED\"&amp;$E37&amp;"\"&amp;$H37&amp;"\")))))))))</f>
        <v>CC 2017\ScriptUI Panels</v>
      </c>
      <c r="AC37" s="2" t="str">
        <f>IF($M37=0,"CS6 unsupported",IF(AND($M37=1,$Z37="s"),HYPERLINK(Values!$C$17,Values!$A$15&amp;"\"&amp;Values!$A$17),IF(AND($M37=1,$Z37="ui"),HYPERLINK(Values!$C$18,Values!$A$15&amp;"\"&amp;Values!$A$18),IF(AND($M37=1,$Z37="c"),HYPERLINK(Values!$B$5,Values!$A$5),IF(AND($M37=1,$Z37="p"),HYPERLINK(Values!$C$20&amp;"\"&amp;$E37,Values!$A$15&amp;"\"&amp;Values!$A$20&amp;"\"&amp;$E37),IF(AND($M37=1,$Z37="pr"),HYPERLINK(Values!$C$19,Values!$A$15&amp;"\"&amp;Values!$A$19),IF(AND($M37=1,$Z37="mc"),HYPERLINK(Values!$B$56&amp;"\"&amp;$E37,Values!$A$55&amp;" "&amp;$E37&amp;"\"&amp;$G37),IF(AND($M37=1,$Z37=""),"What type of script is it?",HYPERLINK(Values!$B$3&amp;E37&amp;"\"&amp;$H37,"OWNED\"&amp;$E37&amp;"\"&amp;$H37&amp;"\")))))))))</f>
        <v>CS6\ScriptUI Panels</v>
      </c>
      <c r="AE37" t="s">
        <v>154</v>
      </c>
      <c r="AF37" s="6">
        <v>44.99</v>
      </c>
      <c r="AG37" s="6"/>
      <c r="AH37" s="37">
        <f t="shared" ref="AH37:AH60" si="11">IF(AE37="s",AF37*0.75,IF(AE37="n",AF37*0,""))</f>
        <v>33.7425</v>
      </c>
      <c r="AI37" s="81">
        <f>IFERROR(IF(AE37="s",AH37*Values!$C$1,AF37*Values!$C$1),"")</f>
        <v>46.227225000000004</v>
      </c>
    </row>
    <row r="38" spans="2:35" x14ac:dyDescent="0.25">
      <c r="B38" s="15">
        <v>1</v>
      </c>
      <c r="C38">
        <v>100690032</v>
      </c>
      <c r="D38" s="7">
        <v>43065</v>
      </c>
      <c r="E38" s="1" t="s">
        <v>516</v>
      </c>
      <c r="F38" t="s">
        <v>517</v>
      </c>
      <c r="G38" t="s">
        <v>518</v>
      </c>
      <c r="H38" t="s">
        <v>519</v>
      </c>
      <c r="I38" s="50" t="str">
        <f t="shared" si="6"/>
        <v>quick-access</v>
      </c>
      <c r="J38" t="s">
        <v>520</v>
      </c>
      <c r="K38" s="2" t="str">
        <f t="shared" si="7"/>
        <v>RSQA*LUC*TRUDEL*242231316251677SUL1</v>
      </c>
      <c r="L38" t="str">
        <f t="shared" si="8"/>
        <v>CS5.5</v>
      </c>
      <c r="M38" s="15">
        <v>1</v>
      </c>
      <c r="N38" t="str">
        <f t="shared" si="9"/>
        <v>YES</v>
      </c>
      <c r="O38" t="s">
        <v>333</v>
      </c>
      <c r="P38" t="s">
        <v>98</v>
      </c>
      <c r="Q38" s="13" t="s">
        <v>347</v>
      </c>
      <c r="R38" s="11">
        <v>43144</v>
      </c>
      <c r="S38" t="s">
        <v>106</v>
      </c>
      <c r="T38" t="s">
        <v>521</v>
      </c>
      <c r="U38" s="2" t="str">
        <f t="shared" si="10"/>
        <v>quick-access help</v>
      </c>
      <c r="V38" t="s">
        <v>522</v>
      </c>
      <c r="W38" s="2" t="str">
        <f>HYPERLINK(Values!$C$3&amp;$E38&amp;"\"&amp;$H38,"OWNED\"&amp;$E38&amp;"\"&amp;$H38)</f>
        <v>OWNED\R-Smart\quick_access_v1.2</v>
      </c>
      <c r="X38" s="2" t="s">
        <v>44</v>
      </c>
      <c r="Y38" s="15" t="s">
        <v>72</v>
      </c>
      <c r="Z38" s="15" t="s">
        <v>72</v>
      </c>
      <c r="AA38" s="2" t="str">
        <f>IF($Z38="s",HYPERLINK(Values!$C$47,Values!$A$46&amp;"\"&amp;Values!$A$17),IF($Z38="ui",HYPERLINK(Values!$C$48,Values!$A$46&amp;"\"&amp;Values!$A$18),IF($Z38="c",HYPERLINK(Values!$C$4,Values!$A$4),IF($Z38="p",HYPERLINK(Values!$C$50&amp;"\"&amp;$E38,Values!$A$46&amp;"\"&amp;Values!$A$20&amp;"\"&amp;$E38),IF($Z38="pr",HYPERLINK(Values!$C$49,Values!$A$46&amp;"\"&amp;Values!$A$19),IF($Z38="ex",HYPERLINK(Values!$B$54,Values!$A$53&amp;" folder "&amp;$G38),IF($Z38="","What type of script is it?",IF($Z38="mc",HYPERLINK(Values!$B$57&amp;"\"&amp;$E38,Values!$A$55&amp;" "&amp;$E38&amp;"\"&amp;$G38),HYPERLINK(Values!$B$3&amp;E38&amp;"\"&amp;$H38,"OWNED\"&amp;$E38&amp;"\"&amp;$H38&amp;"\")))))))))</f>
        <v>CC 2018\ScriptUI Panels</v>
      </c>
      <c r="AB38" s="2" t="str">
        <f>IF($Z38="s",HYPERLINK(Values!$C$41,Values!$A$40&amp;"\"&amp;Values!$A$17),IF($Z38="ui",HYPERLINK(Values!$C$42,Values!$A$40&amp;"\"&amp;Values!$A$18),IF($Z38="c",HYPERLINK(Values!$C$5,Values!$A$5),IF($Z38="p",HYPERLINK(Values!$C$44&amp;"\"&amp;$E38,Values!$A$40&amp;"\"&amp;Values!$A$20&amp;"\"&amp;$E38),IF($Z38="pr",HYPERLINK(Values!$C$44,Values!$A$40&amp;"\"&amp;Values!$A$19),IF($Z38="ex",HYPERLINK(Values!$B$54,Values!$A$53&amp;" folder "&amp;$G38),IF($Z38="","What type of script is it?",IF($Z38="mc",HYPERLINK(Values!$B$57&amp;"\"&amp;$E38,Values!$A$55&amp;" "&amp;$E38&amp;"\"&amp;$G38),HYPERLINK(Values!$B$3&amp;$E38&amp;"\"&amp;$H38,"OWNED\"&amp;$E38&amp;"\"&amp;$H38&amp;"\")))))))))</f>
        <v>CC 2017\ScriptUI Panels</v>
      </c>
      <c r="AC38" s="2" t="str">
        <f>IF($M38=0,"CS6 unsupported",IF(AND($M38=1,$Z38="s"),HYPERLINK(Values!$C$17,Values!$A$15&amp;"\"&amp;Values!$A$17),IF(AND($M38=1,$Z38="ui"),HYPERLINK(Values!$C$18,Values!$A$15&amp;"\"&amp;Values!$A$18),IF(AND($M38=1,$Z38="c"),HYPERLINK(Values!$B$5,Values!$A$5),IF(AND($M38=1,$Z38="p"),HYPERLINK(Values!$C$20&amp;"\"&amp;$E38,Values!$A$15&amp;"\"&amp;Values!$A$20&amp;"\"&amp;$E38),IF(AND($M38=1,$Z38="pr"),HYPERLINK(Values!$C$19,Values!$A$15&amp;"\"&amp;Values!$A$19),IF(AND($M38=1,$Z38="mc"),HYPERLINK(Values!$B$56&amp;"\"&amp;$E38,Values!$A$55&amp;" "&amp;$E38&amp;"\"&amp;$G38),IF(AND($M38=1,$Z38=""),"What type of script is it?",HYPERLINK(Values!$B$3&amp;E38&amp;"\"&amp;$H38,"OWNED\"&amp;$E38&amp;"\"&amp;$H38&amp;"\")))))))))</f>
        <v>CS6\ScriptUI Panels</v>
      </c>
      <c r="AE38" t="s">
        <v>154</v>
      </c>
      <c r="AF38" s="6">
        <v>9.99</v>
      </c>
      <c r="AG38" s="6"/>
      <c r="AH38" s="37">
        <f t="shared" si="11"/>
        <v>7.4924999999999997</v>
      </c>
      <c r="AI38" s="81">
        <f>IFERROR(IF(AE38="s",AH38*Values!$C$1,AF38*Values!$C$1),"")</f>
        <v>10.264725</v>
      </c>
    </row>
    <row r="39" spans="2:35" x14ac:dyDescent="0.25">
      <c r="B39" s="15">
        <v>1</v>
      </c>
      <c r="C39">
        <v>100690032</v>
      </c>
      <c r="D39" s="7">
        <v>43065</v>
      </c>
      <c r="E39" s="26" t="s">
        <v>52</v>
      </c>
      <c r="F39" t="s">
        <v>523</v>
      </c>
      <c r="G39" t="s">
        <v>524</v>
      </c>
      <c r="H39" t="s">
        <v>525</v>
      </c>
      <c r="I39" s="50" t="str">
        <f t="shared" si="6"/>
        <v>scene-clip</v>
      </c>
      <c r="J39" t="s">
        <v>526</v>
      </c>
      <c r="K39" s="2" t="str">
        <f t="shared" si="7"/>
        <v>SMSC*LUC*TRUDEL*364473281271827SUL1</v>
      </c>
      <c r="L39" t="str">
        <f t="shared" si="8"/>
        <v>NO</v>
      </c>
      <c r="M39" s="15">
        <v>1</v>
      </c>
      <c r="N39" t="str">
        <f t="shared" si="9"/>
        <v>YES</v>
      </c>
      <c r="P39" t="s">
        <v>165</v>
      </c>
      <c r="Q39" s="13" t="s">
        <v>181</v>
      </c>
      <c r="R39" s="11">
        <v>42544</v>
      </c>
      <c r="S39" t="s">
        <v>106</v>
      </c>
      <c r="T39" t="s">
        <v>527</v>
      </c>
      <c r="U39" s="2" t="str">
        <f t="shared" si="10"/>
        <v>scene-clip help</v>
      </c>
      <c r="V39" t="s">
        <v>528</v>
      </c>
      <c r="W39" s="2" t="str">
        <f>HYPERLINK(Values!$C$3&amp;$E39&amp;"\"&amp;$H39,"OWNED\"&amp;$E39&amp;"\"&amp;$H39)</f>
        <v>OWNED\Sunrise Moon\scene_clip_210</v>
      </c>
      <c r="X39" s="2" t="s">
        <v>44</v>
      </c>
      <c r="Y39" s="15" t="s">
        <v>72</v>
      </c>
      <c r="Z39" s="15" t="s">
        <v>72</v>
      </c>
      <c r="AA39" s="2" t="str">
        <f>IF($Z39="s",HYPERLINK(Values!$C$47,Values!$A$46&amp;"\"&amp;Values!$A$17),IF($Z39="ui",HYPERLINK(Values!$C$48,Values!$A$46&amp;"\"&amp;Values!$A$18),IF($Z39="c",HYPERLINK(Values!$C$4,Values!$A$4),IF($Z39="p",HYPERLINK(Values!$C$50&amp;"\"&amp;$E39,Values!$A$46&amp;"\"&amp;Values!$A$20&amp;"\"&amp;$E39),IF($Z39="pr",HYPERLINK(Values!$C$49,Values!$A$46&amp;"\"&amp;Values!$A$19),IF($Z39="ex",HYPERLINK(Values!$B$54,Values!$A$53&amp;" folder "&amp;$G39),IF($Z39="","What type of script is it?",IF($Z39="mc",HYPERLINK(Values!$B$57&amp;"\"&amp;$E39,Values!$A$55&amp;" "&amp;$E39&amp;"\"&amp;$G39),HYPERLINK(Values!$B$3&amp;E39&amp;"\"&amp;$H39,"OWNED\"&amp;$E39&amp;"\"&amp;$H39&amp;"\")))))))))</f>
        <v>CC 2018\ScriptUI Panels</v>
      </c>
      <c r="AB39" s="2" t="str">
        <f>IF($Z39="s",HYPERLINK(Values!$C$41,Values!$A$40&amp;"\"&amp;Values!$A$17),IF($Z39="ui",HYPERLINK(Values!$C$42,Values!$A$40&amp;"\"&amp;Values!$A$18),IF($Z39="c",HYPERLINK(Values!$C$5,Values!$A$5),IF($Z39="p",HYPERLINK(Values!$C$44&amp;"\"&amp;$E39,Values!$A$40&amp;"\"&amp;Values!$A$20&amp;"\"&amp;$E39),IF($Z39="pr",HYPERLINK(Values!$C$44,Values!$A$40&amp;"\"&amp;Values!$A$19),IF($Z39="ex",HYPERLINK(Values!$B$54,Values!$A$53&amp;" folder "&amp;$G39),IF($Z39="","What type of script is it?",IF($Z39="mc",HYPERLINK(Values!$B$57&amp;"\"&amp;$E39,Values!$A$55&amp;" "&amp;$E39&amp;"\"&amp;$G39),HYPERLINK(Values!$B$3&amp;$E39&amp;"\"&amp;$H39,"OWNED\"&amp;$E39&amp;"\"&amp;$H39&amp;"\")))))))))</f>
        <v>CC 2017\ScriptUI Panels</v>
      </c>
      <c r="AC39" s="2" t="str">
        <f>IF($M39=0,"CS6 unsupported",IF(AND($M39=1,$Z39="s"),HYPERLINK(Values!$C$17,Values!$A$15&amp;"\"&amp;Values!$A$17),IF(AND($M39=1,$Z39="ui"),HYPERLINK(Values!$C$18,Values!$A$15&amp;"\"&amp;Values!$A$18),IF(AND($M39=1,$Z39="c"),HYPERLINK(Values!$B$5,Values!$A$5),IF(AND($M39=1,$Z39="p"),HYPERLINK(Values!$C$20&amp;"\"&amp;$E39,Values!$A$15&amp;"\"&amp;Values!$A$20&amp;"\"&amp;$E39),IF(AND($M39=1,$Z39="pr"),HYPERLINK(Values!$C$19,Values!$A$15&amp;"\"&amp;Values!$A$19),IF(AND($M39=1,$Z39="mc"),HYPERLINK(Values!$B$56&amp;"\"&amp;$E39,Values!$A$55&amp;" "&amp;$E39&amp;"\"&amp;$G39),IF(AND($M39=1,$Z39=""),"What type of script is it?",HYPERLINK(Values!$B$3&amp;E39&amp;"\"&amp;$H39,"OWNED\"&amp;$E39&amp;"\"&amp;$H39&amp;"\")))))))))</f>
        <v>CS6\ScriptUI Panels</v>
      </c>
      <c r="AE39" t="s">
        <v>154</v>
      </c>
      <c r="AF39" s="6">
        <v>24.99</v>
      </c>
      <c r="AG39" s="6"/>
      <c r="AH39" s="37">
        <f t="shared" si="11"/>
        <v>18.7425</v>
      </c>
      <c r="AI39" s="81">
        <f>IFERROR(IF(AE39="s",AH39*Values!$C$1,AF39*Values!$C$1),"")</f>
        <v>25.677225</v>
      </c>
    </row>
    <row r="40" spans="2:35" x14ac:dyDescent="0.25">
      <c r="B40" s="15">
        <v>1</v>
      </c>
      <c r="C40">
        <v>100633115</v>
      </c>
      <c r="D40" s="7">
        <v>42965</v>
      </c>
      <c r="E40" s="1" t="s">
        <v>529</v>
      </c>
      <c r="F40" t="s">
        <v>530</v>
      </c>
      <c r="G40" t="s">
        <v>531</v>
      </c>
      <c r="H40" t="s">
        <v>532</v>
      </c>
      <c r="I40" s="50" t="str">
        <f t="shared" si="6"/>
        <v>characteristic</v>
      </c>
      <c r="J40" t="s">
        <v>533</v>
      </c>
      <c r="K40" s="2" t="str">
        <f t="shared" si="7"/>
        <v>FPCHR*LUC*TRUDEL*368024386558536SUL1</v>
      </c>
      <c r="L40" t="str">
        <f t="shared" si="8"/>
        <v>CS4</v>
      </c>
      <c r="M40" s="15">
        <v>1</v>
      </c>
      <c r="N40" t="str">
        <f t="shared" si="9"/>
        <v>YES</v>
      </c>
      <c r="O40" t="s">
        <v>151</v>
      </c>
      <c r="P40" t="s">
        <v>165</v>
      </c>
      <c r="Q40" s="13" t="s">
        <v>534</v>
      </c>
      <c r="R40" s="11">
        <v>42176</v>
      </c>
      <c r="S40" t="s">
        <v>106</v>
      </c>
      <c r="T40" t="s">
        <v>535</v>
      </c>
      <c r="U40" s="2" t="str">
        <f t="shared" si="10"/>
        <v>characteristic help</v>
      </c>
      <c r="V40" t="s">
        <v>536</v>
      </c>
      <c r="W40" s="2" t="str">
        <f>HYPERLINK(Values!$C$3&amp;$E40&amp;"\"&amp;$H40,"OWNED\"&amp;$E40&amp;"\"&amp;$H40)</f>
        <v>OWNED\Michael Delaney\characteristic-1.5.7</v>
      </c>
      <c r="X40" s="2" t="s">
        <v>44</v>
      </c>
      <c r="Y40" s="15" t="s">
        <v>72</v>
      </c>
      <c r="Z40" s="15" t="s">
        <v>72</v>
      </c>
      <c r="AA40" s="2" t="str">
        <f>IF($Z40="s",HYPERLINK(Values!$C$47,Values!$A$46&amp;"\"&amp;Values!$A$17),IF($Z40="ui",HYPERLINK(Values!$C$48,Values!$A$46&amp;"\"&amp;Values!$A$18),IF($Z40="c",HYPERLINK(Values!$C$4,Values!$A$4),IF($Z40="p",HYPERLINK(Values!$C$50&amp;"\"&amp;$E40,Values!$A$46&amp;"\"&amp;Values!$A$20&amp;"\"&amp;$E40),IF($Z40="pr",HYPERLINK(Values!$C$49,Values!$A$46&amp;"\"&amp;Values!$A$19),IF($Z40="ex",HYPERLINK(Values!$B$54,Values!$A$53&amp;" folder "&amp;$G40),IF($Z40="","What type of script is it?",IF($Z40="mc",HYPERLINK(Values!$B$57&amp;"\"&amp;$E40,Values!$A$55&amp;" "&amp;$E40&amp;"\"&amp;$G40),HYPERLINK(Values!$B$3&amp;E40&amp;"\"&amp;$H40,"OWNED\"&amp;$E40&amp;"\"&amp;$H40&amp;"\")))))))))</f>
        <v>CC 2018\ScriptUI Panels</v>
      </c>
      <c r="AB40" s="2" t="str">
        <f>IF($Z40="s",HYPERLINK(Values!$C$41,Values!$A$40&amp;"\"&amp;Values!$A$17),IF($Z40="ui",HYPERLINK(Values!$C$42,Values!$A$40&amp;"\"&amp;Values!$A$18),IF($Z40="c",HYPERLINK(Values!$C$5,Values!$A$5),IF($Z40="p",HYPERLINK(Values!$C$44&amp;"\"&amp;$E40,Values!$A$40&amp;"\"&amp;Values!$A$20&amp;"\"&amp;$E40),IF($Z40="pr",HYPERLINK(Values!$C$44,Values!$A$40&amp;"\"&amp;Values!$A$19),IF($Z40="ex",HYPERLINK(Values!$B$54,Values!$A$53&amp;" folder "&amp;$G40),IF($Z40="","What type of script is it?",IF($Z40="mc",HYPERLINK(Values!$B$57&amp;"\"&amp;$E40,Values!$A$55&amp;" "&amp;$E40&amp;"\"&amp;$G40),HYPERLINK(Values!$B$3&amp;$E40&amp;"\"&amp;$H40,"OWNED\"&amp;$E40&amp;"\"&amp;$H40&amp;"\")))))))))</f>
        <v>CC 2017\ScriptUI Panels</v>
      </c>
      <c r="AC40" s="2" t="str">
        <f>IF($M40=0,"CS6 unsupported",IF(AND($M40=1,$Z40="s"),HYPERLINK(Values!$C$17,Values!$A$15&amp;"\"&amp;Values!$A$17),IF(AND($M40=1,$Z40="ui"),HYPERLINK(Values!$C$18,Values!$A$15&amp;"\"&amp;Values!$A$18),IF(AND($M40=1,$Z40="c"),HYPERLINK(Values!$B$5,Values!$A$5),IF(AND($M40=1,$Z40="p"),HYPERLINK(Values!$C$20&amp;"\"&amp;$E40,Values!$A$15&amp;"\"&amp;Values!$A$20&amp;"\"&amp;$E40),IF(AND($M40=1,$Z40="pr"),HYPERLINK(Values!$C$19,Values!$A$15&amp;"\"&amp;Values!$A$19),IF(AND($M40=1,$Z40="mc"),HYPERLINK(Values!$B$56&amp;"\"&amp;$E40,Values!$A$55&amp;" "&amp;$E40&amp;"\"&amp;$G40),IF(AND($M40=1,$Z40=""),"What type of script is it?",HYPERLINK(Values!$B$3&amp;E40&amp;"\"&amp;$H40,"OWNED\"&amp;$E40&amp;"\"&amp;$H40&amp;"\")))))))))</f>
        <v>CS6\ScriptUI Panels</v>
      </c>
      <c r="AE40" t="s">
        <v>154</v>
      </c>
      <c r="AF40" s="6">
        <v>39.99</v>
      </c>
      <c r="AG40" s="6"/>
      <c r="AH40" s="37">
        <f t="shared" si="11"/>
        <v>29.9925</v>
      </c>
      <c r="AI40" s="81">
        <f>IFERROR(IF(AE40="s",AH40*Values!$C$1,AF40*Values!$C$1),"")</f>
        <v>41.089725000000001</v>
      </c>
    </row>
    <row r="41" spans="2:35" x14ac:dyDescent="0.25">
      <c r="B41" s="15">
        <v>1</v>
      </c>
      <c r="C41">
        <v>100616889</v>
      </c>
      <c r="D41" s="7">
        <v>42930</v>
      </c>
      <c r="E41" s="1" t="s">
        <v>537</v>
      </c>
      <c r="F41" t="s">
        <v>538</v>
      </c>
      <c r="G41" t="s">
        <v>539</v>
      </c>
      <c r="H41" t="s">
        <v>540</v>
      </c>
      <c r="I41" s="50" t="str">
        <f t="shared" si="6"/>
        <v>universal-audio</v>
      </c>
      <c r="J41" t="s">
        <v>541</v>
      </c>
      <c r="K41" s="2" t="str">
        <f t="shared" si="7"/>
        <v>SLWUA*LUC*TRUDEL*304922931721639SUL1</v>
      </c>
      <c r="L41" t="str">
        <f t="shared" si="8"/>
        <v>CS3</v>
      </c>
      <c r="M41" s="15">
        <v>1</v>
      </c>
      <c r="N41" t="str">
        <f t="shared" si="9"/>
        <v>YES</v>
      </c>
      <c r="O41" t="s">
        <v>188</v>
      </c>
      <c r="P41" t="s">
        <v>98</v>
      </c>
      <c r="Q41" s="13" t="s">
        <v>542</v>
      </c>
      <c r="R41" s="11">
        <v>43262</v>
      </c>
      <c r="S41" t="s">
        <v>106</v>
      </c>
      <c r="T41" t="s">
        <v>543</v>
      </c>
      <c r="U41" s="2" t="str">
        <f t="shared" si="10"/>
        <v>universal-audio help</v>
      </c>
      <c r="V41" t="s">
        <v>544</v>
      </c>
      <c r="W41" s="2" t="str">
        <f>HYPERLINK(Values!$C$3&amp;$E41&amp;"\"&amp;$H41,"OWNED\"&amp;$E41&amp;"\"&amp;$H41)</f>
        <v>OWNED\Steve Lewis\universal_audio_v1.5.2</v>
      </c>
      <c r="X41" s="2" t="s">
        <v>44</v>
      </c>
      <c r="Y41" s="15" t="s">
        <v>72</v>
      </c>
      <c r="Z41" s="15" t="s">
        <v>72</v>
      </c>
      <c r="AA41" s="2" t="str">
        <f>IF($Z41="s",HYPERLINK(Values!$C$47,Values!$A$46&amp;"\"&amp;Values!$A$17),IF($Z41="ui",HYPERLINK(Values!$C$48,Values!$A$46&amp;"\"&amp;Values!$A$18),IF($Z41="c",HYPERLINK(Values!$C$4,Values!$A$4),IF($Z41="p",HYPERLINK(Values!$C$50&amp;"\"&amp;$E41,Values!$A$46&amp;"\"&amp;Values!$A$20&amp;"\"&amp;$E41),IF($Z41="pr",HYPERLINK(Values!$C$49,Values!$A$46&amp;"\"&amp;Values!$A$19),IF($Z41="ex",HYPERLINK(Values!$B$54,Values!$A$53&amp;" folder "&amp;$G41),IF($Z41="","What type of script is it?",IF($Z41="mc",HYPERLINK(Values!$B$57&amp;"\"&amp;$E41,Values!$A$55&amp;" "&amp;$E41&amp;"\"&amp;$G41),HYPERLINK(Values!$B$3&amp;E41&amp;"\"&amp;$H41,"OWNED\"&amp;$E41&amp;"\"&amp;$H41&amp;"\")))))))))</f>
        <v>CC 2018\ScriptUI Panels</v>
      </c>
      <c r="AB41" s="2" t="str">
        <f>IF($Z41="s",HYPERLINK(Values!$C$41,Values!$A$40&amp;"\"&amp;Values!$A$17),IF($Z41="ui",HYPERLINK(Values!$C$42,Values!$A$40&amp;"\"&amp;Values!$A$18),IF($Z41="c",HYPERLINK(Values!$C$5,Values!$A$5),IF($Z41="p",HYPERLINK(Values!$C$44&amp;"\"&amp;$E41,Values!$A$40&amp;"\"&amp;Values!$A$20&amp;"\"&amp;$E41),IF($Z41="pr",HYPERLINK(Values!$C$44,Values!$A$40&amp;"\"&amp;Values!$A$19),IF($Z41="ex",HYPERLINK(Values!$B$54,Values!$A$53&amp;" folder "&amp;$G41),IF($Z41="","What type of script is it?",IF($Z41="mc",HYPERLINK(Values!$B$57&amp;"\"&amp;$E41,Values!$A$55&amp;" "&amp;$E41&amp;"\"&amp;$G41),HYPERLINK(Values!$B$3&amp;$E41&amp;"\"&amp;$H41,"OWNED\"&amp;$E41&amp;"\"&amp;$H41&amp;"\")))))))))</f>
        <v>CC 2017\ScriptUI Panels</v>
      </c>
      <c r="AC41" s="2" t="str">
        <f>IF($M41=0,"CS6 unsupported",IF(AND($M41=1,$Z41="s"),HYPERLINK(Values!$C$17,Values!$A$15&amp;"\"&amp;Values!$A$17),IF(AND($M41=1,$Z41="ui"),HYPERLINK(Values!$C$18,Values!$A$15&amp;"\"&amp;Values!$A$18),IF(AND($M41=1,$Z41="c"),HYPERLINK(Values!$B$5,Values!$A$5),IF(AND($M41=1,$Z41="p"),HYPERLINK(Values!$C$20&amp;"\"&amp;$E41,Values!$A$15&amp;"\"&amp;Values!$A$20&amp;"\"&amp;$E41),IF(AND($M41=1,$Z41="pr"),HYPERLINK(Values!$C$19,Values!$A$15&amp;"\"&amp;Values!$A$19),IF(AND($M41=1,$Z41="mc"),HYPERLINK(Values!$B$56&amp;"\"&amp;$E41,Values!$A$55&amp;" "&amp;$E41&amp;"\"&amp;$G41),IF(AND($M41=1,$Z41=""),"What type of script is it?",HYPERLINK(Values!$B$3&amp;E41&amp;"\"&amp;$H41,"OWNED\"&amp;$E41&amp;"\"&amp;$H41&amp;"\")))))))))</f>
        <v>CS6\ScriptUI Panels</v>
      </c>
      <c r="AE41" t="s">
        <v>154</v>
      </c>
      <c r="AF41" s="6">
        <v>9.99</v>
      </c>
      <c r="AG41" s="6"/>
      <c r="AH41" s="37">
        <f t="shared" si="11"/>
        <v>7.4924999999999997</v>
      </c>
      <c r="AI41" s="81">
        <f>IFERROR(IF(AE41="s",AH41*Values!$C$1,AF41*Values!$C$1),"")</f>
        <v>10.264725</v>
      </c>
    </row>
    <row r="42" spans="2:35" x14ac:dyDescent="0.25">
      <c r="B42" s="15">
        <v>1</v>
      </c>
      <c r="C42">
        <v>100585943</v>
      </c>
      <c r="D42" s="7">
        <v>42867</v>
      </c>
      <c r="E42" s="1" t="s">
        <v>545</v>
      </c>
      <c r="F42" t="s">
        <v>546</v>
      </c>
      <c r="G42" t="s">
        <v>547</v>
      </c>
      <c r="H42" t="s">
        <v>548</v>
      </c>
      <c r="I42" s="50" t="str">
        <f t="shared" si="6"/>
        <v>springy-fx</v>
      </c>
      <c r="J42" t="s">
        <v>549</v>
      </c>
      <c r="K42" s="2" t="str">
        <f t="shared" si="7"/>
        <v>FXS*LUC*TRUDEL*195400944545153SUL1</v>
      </c>
      <c r="L42" t="str">
        <f t="shared" si="8"/>
        <v>NO</v>
      </c>
      <c r="M42" s="15">
        <v>1</v>
      </c>
      <c r="N42" t="str">
        <f t="shared" si="9"/>
        <v>YES</v>
      </c>
      <c r="P42" t="s">
        <v>98</v>
      </c>
      <c r="Q42" s="13" t="s">
        <v>550</v>
      </c>
      <c r="R42" s="11">
        <v>43079</v>
      </c>
      <c r="S42" t="s">
        <v>159</v>
      </c>
      <c r="T42" t="s">
        <v>551</v>
      </c>
      <c r="U42" s="2" t="str">
        <f t="shared" si="10"/>
        <v>springy-fx help</v>
      </c>
      <c r="V42" t="s">
        <v>552</v>
      </c>
      <c r="W42" s="2" t="str">
        <f>HYPERLINK(Values!$C$3&amp;$E42&amp;"\"&amp;$H42,"OWNED\"&amp;$E42&amp;"\"&amp;$H42)</f>
        <v>OWNED\Fremox\springyfx_v1.0.5</v>
      </c>
      <c r="X42" s="2" t="s">
        <v>44</v>
      </c>
      <c r="Y42" s="15" t="s">
        <v>72</v>
      </c>
      <c r="Z42" s="15" t="s">
        <v>72</v>
      </c>
      <c r="AA42" s="2" t="str">
        <f>IF($Z42="s",HYPERLINK(Values!$C$47,Values!$A$46&amp;"\"&amp;Values!$A$17),IF($Z42="ui",HYPERLINK(Values!$C$48,Values!$A$46&amp;"\"&amp;Values!$A$18),IF($Z42="c",HYPERLINK(Values!$C$4,Values!$A$4),IF($Z42="p",HYPERLINK(Values!$C$50&amp;"\"&amp;$E42,Values!$A$46&amp;"\"&amp;Values!$A$20&amp;"\"&amp;$E42),IF($Z42="pr",HYPERLINK(Values!$C$49,Values!$A$46&amp;"\"&amp;Values!$A$19),IF($Z42="ex",HYPERLINK(Values!$B$54,Values!$A$53&amp;" folder "&amp;$G42),IF($Z42="","What type of script is it?",IF($Z42="mc",HYPERLINK(Values!$B$57&amp;"\"&amp;$E42,Values!$A$55&amp;" "&amp;$E42&amp;"\"&amp;$G42),HYPERLINK(Values!$B$3&amp;E42&amp;"\"&amp;$H42,"OWNED\"&amp;$E42&amp;"\"&amp;$H42&amp;"\")))))))))</f>
        <v>CC 2018\ScriptUI Panels</v>
      </c>
      <c r="AB42" s="2" t="str">
        <f>IF($Z42="s",HYPERLINK(Values!$C$41,Values!$A$40&amp;"\"&amp;Values!$A$17),IF($Z42="ui",HYPERLINK(Values!$C$42,Values!$A$40&amp;"\"&amp;Values!$A$18),IF($Z42="c",HYPERLINK(Values!$C$5,Values!$A$5),IF($Z42="p",HYPERLINK(Values!$C$44&amp;"\"&amp;$E42,Values!$A$40&amp;"\"&amp;Values!$A$20&amp;"\"&amp;$E42),IF($Z42="pr",HYPERLINK(Values!$C$44,Values!$A$40&amp;"\"&amp;Values!$A$19),IF($Z42="ex",HYPERLINK(Values!$B$54,Values!$A$53&amp;" folder "&amp;$G42),IF($Z42="","What type of script is it?",IF($Z42="mc",HYPERLINK(Values!$B$57&amp;"\"&amp;$E42,Values!$A$55&amp;" "&amp;$E42&amp;"\"&amp;$G42),HYPERLINK(Values!$B$3&amp;$E42&amp;"\"&amp;$H42,"OWNED\"&amp;$E42&amp;"\"&amp;$H42&amp;"\")))))))))</f>
        <v>CC 2017\ScriptUI Panels</v>
      </c>
      <c r="AC42" s="2" t="str">
        <f>IF($M42=0,"CS6 unsupported",IF(AND($M42=1,$Z42="s"),HYPERLINK(Values!$C$17,Values!$A$15&amp;"\"&amp;Values!$A$17),IF(AND($M42=1,$Z42="ui"),HYPERLINK(Values!$C$18,Values!$A$15&amp;"\"&amp;Values!$A$18),IF(AND($M42=1,$Z42="c"),HYPERLINK(Values!$B$5,Values!$A$5),IF(AND($M42=1,$Z42="p"),HYPERLINK(Values!$C$20&amp;"\"&amp;$E42,Values!$A$15&amp;"\"&amp;Values!$A$20&amp;"\"&amp;$E42),IF(AND($M42=1,$Z42="pr"),HYPERLINK(Values!$C$19,Values!$A$15&amp;"\"&amp;Values!$A$19),IF(AND($M42=1,$Z42="mc"),HYPERLINK(Values!$B$56&amp;"\"&amp;$E42,Values!$A$55&amp;" "&amp;$E42&amp;"\"&amp;$G42),IF(AND($M42=1,$Z42=""),"What type of script is it?",HYPERLINK(Values!$B$3&amp;E42&amp;"\"&amp;$H42,"OWNED\"&amp;$E42&amp;"\"&amp;$H42&amp;"\")))))))))</f>
        <v>CS6\ScriptUI Panels</v>
      </c>
      <c r="AD42" t="s">
        <v>553</v>
      </c>
      <c r="AE42" t="s">
        <v>154</v>
      </c>
      <c r="AF42" s="6">
        <v>39.99</v>
      </c>
      <c r="AG42" s="6"/>
      <c r="AH42" s="37">
        <f t="shared" si="11"/>
        <v>29.9925</v>
      </c>
      <c r="AI42" s="81">
        <f>IFERROR(IF(AE42="s",AH42*Values!$C$1,AF42*Values!$C$1),"")</f>
        <v>41.089725000000001</v>
      </c>
    </row>
    <row r="43" spans="2:35" x14ac:dyDescent="0.25">
      <c r="B43" s="15">
        <v>1</v>
      </c>
      <c r="C43">
        <v>100582967</v>
      </c>
      <c r="D43" s="7">
        <v>42860</v>
      </c>
      <c r="E43" s="1" t="s">
        <v>56</v>
      </c>
      <c r="F43" t="s">
        <v>554</v>
      </c>
      <c r="G43" t="s">
        <v>555</v>
      </c>
      <c r="H43" t="s">
        <v>556</v>
      </c>
      <c r="I43" s="50" t="str">
        <f t="shared" si="6"/>
        <v>paste-multiple-keyframes</v>
      </c>
      <c r="J43" t="s">
        <v>557</v>
      </c>
      <c r="K43" s="2" t="str">
        <f t="shared" si="7"/>
        <v>AKPMK2*LUC*TRUDEL*205223339829948SUL1</v>
      </c>
      <c r="L43" t="str">
        <f t="shared" si="8"/>
        <v>CS4</v>
      </c>
      <c r="M43" s="15">
        <v>1</v>
      </c>
      <c r="N43" t="str">
        <f t="shared" si="9"/>
        <v>YES</v>
      </c>
      <c r="O43" t="s">
        <v>151</v>
      </c>
      <c r="P43" t="s">
        <v>98</v>
      </c>
      <c r="Q43" s="13" t="s">
        <v>558</v>
      </c>
      <c r="R43" s="11">
        <v>42857</v>
      </c>
      <c r="S43" t="s">
        <v>106</v>
      </c>
      <c r="T43" t="s">
        <v>559</v>
      </c>
      <c r="U43" s="2" t="str">
        <f t="shared" si="10"/>
        <v>paste-multiple-keyframes help</v>
      </c>
      <c r="V43" t="s">
        <v>560</v>
      </c>
      <c r="W43" s="2" t="str">
        <f>HYPERLINK(Values!$C$3&amp;$E43&amp;"\"&amp;$H43,"OWNED\"&amp;$E43&amp;"\"&amp;$H43)</f>
        <v>OWNED\Adam Katz\paste_multiple_keyframes_v2.0.3_1</v>
      </c>
      <c r="X43" s="2" t="s">
        <v>44</v>
      </c>
      <c r="Y43" s="15" t="s">
        <v>72</v>
      </c>
      <c r="Z43" s="15" t="s">
        <v>72</v>
      </c>
      <c r="AA43" s="2" t="str">
        <f>IF($Z43="s",HYPERLINK(Values!$C$47,Values!$A$46&amp;"\"&amp;Values!$A$17),IF($Z43="ui",HYPERLINK(Values!$C$48,Values!$A$46&amp;"\"&amp;Values!$A$18),IF($Z43="c",HYPERLINK(Values!$C$4,Values!$A$4),IF($Z43="p",HYPERLINK(Values!$C$50&amp;"\"&amp;$E43,Values!$A$46&amp;"\"&amp;Values!$A$20&amp;"\"&amp;$E43),IF($Z43="pr",HYPERLINK(Values!$C$49,Values!$A$46&amp;"\"&amp;Values!$A$19),IF($Z43="ex",HYPERLINK(Values!$B$54,Values!$A$53&amp;" folder "&amp;$G43),IF($Z43="","What type of script is it?",IF($Z43="mc",HYPERLINK(Values!$B$57&amp;"\"&amp;$E43,Values!$A$55&amp;" "&amp;$E43&amp;"\"&amp;$G43),HYPERLINK(Values!$B$3&amp;E43&amp;"\"&amp;$H43,"OWNED\"&amp;$E43&amp;"\"&amp;$H43&amp;"\")))))))))</f>
        <v>CC 2018\ScriptUI Panels</v>
      </c>
      <c r="AB43" s="2" t="str">
        <f>IF($Z43="s",HYPERLINK(Values!$C$41,Values!$A$40&amp;"\"&amp;Values!$A$17),IF($Z43="ui",HYPERLINK(Values!$C$42,Values!$A$40&amp;"\"&amp;Values!$A$18),IF($Z43="c",HYPERLINK(Values!$C$5,Values!$A$5),IF($Z43="p",HYPERLINK(Values!$C$44&amp;"\"&amp;$E43,Values!$A$40&amp;"\"&amp;Values!$A$20&amp;"\"&amp;$E43),IF($Z43="pr",HYPERLINK(Values!$C$44,Values!$A$40&amp;"\"&amp;Values!$A$19),IF($Z43="ex",HYPERLINK(Values!$B$54,Values!$A$53&amp;" folder "&amp;$G43),IF($Z43="","What type of script is it?",IF($Z43="mc",HYPERLINK(Values!$B$57&amp;"\"&amp;$E43,Values!$A$55&amp;" "&amp;$E43&amp;"\"&amp;$G43),HYPERLINK(Values!$B$3&amp;$E43&amp;"\"&amp;$H43,"OWNED\"&amp;$E43&amp;"\"&amp;$H43&amp;"\")))))))))</f>
        <v>CC 2017\ScriptUI Panels</v>
      </c>
      <c r="AC43" s="2" t="str">
        <f>IF($M43=0,"CS6 unsupported",IF(AND($M43=1,$Z43="s"),HYPERLINK(Values!$C$17,Values!$A$15&amp;"\"&amp;Values!$A$17),IF(AND($M43=1,$Z43="ui"),HYPERLINK(Values!$C$18,Values!$A$15&amp;"\"&amp;Values!$A$18),IF(AND($M43=1,$Z43="c"),HYPERLINK(Values!$B$5,Values!$A$5),IF(AND($M43=1,$Z43="p"),HYPERLINK(Values!$C$20&amp;"\"&amp;$E43,Values!$A$15&amp;"\"&amp;Values!$A$20&amp;"\"&amp;$E43),IF(AND($M43=1,$Z43="pr"),HYPERLINK(Values!$C$19,Values!$A$15&amp;"\"&amp;Values!$A$19),IF(AND($M43=1,$Z43="mc"),HYPERLINK(Values!$B$56&amp;"\"&amp;$E43,Values!$A$55&amp;" "&amp;$E43&amp;"\"&amp;$G43),IF(AND($M43=1,$Z43=""),"What type of script is it?",HYPERLINK(Values!$B$3&amp;E43&amp;"\"&amp;$H43,"OWNED\"&amp;$E43&amp;"\"&amp;$H43&amp;"\")))))))))</f>
        <v>CS6\ScriptUI Panels</v>
      </c>
      <c r="AE43" t="s">
        <v>154</v>
      </c>
      <c r="AF43" s="6">
        <v>9.99</v>
      </c>
      <c r="AG43" s="6"/>
      <c r="AH43" s="37">
        <f t="shared" si="11"/>
        <v>7.4924999999999997</v>
      </c>
      <c r="AI43" s="81">
        <f>IFERROR(IF(AE43="s",AH43*Values!$C$1,AF43*Values!$C$1),"")</f>
        <v>10.264725</v>
      </c>
    </row>
    <row r="44" spans="2:35" x14ac:dyDescent="0.25">
      <c r="B44" s="15">
        <v>1</v>
      </c>
      <c r="C44">
        <v>100579575</v>
      </c>
      <c r="D44" s="7">
        <v>42856</v>
      </c>
      <c r="E44" s="26" t="s">
        <v>561</v>
      </c>
      <c r="F44" t="s">
        <v>562</v>
      </c>
      <c r="G44" t="s">
        <v>563</v>
      </c>
      <c r="H44" t="s">
        <v>564</v>
      </c>
      <c r="I44" s="50" t="str">
        <f t="shared" si="6"/>
        <v>gridguide-for-after-effects</v>
      </c>
      <c r="J44" t="s">
        <v>565</v>
      </c>
      <c r="K44" s="2" t="str">
        <f t="shared" si="7"/>
        <v>MMGG*LUC*TRUDEL*257423229148694SUL1</v>
      </c>
      <c r="L44" t="str">
        <f t="shared" si="8"/>
        <v>CS4</v>
      </c>
      <c r="M44" s="15">
        <v>1</v>
      </c>
      <c r="N44" t="str">
        <f t="shared" si="9"/>
        <v>YES</v>
      </c>
      <c r="O44" t="s">
        <v>151</v>
      </c>
      <c r="P44" t="s">
        <v>98</v>
      </c>
      <c r="Q44" s="13" t="s">
        <v>267</v>
      </c>
      <c r="R44" s="11">
        <v>42826</v>
      </c>
      <c r="S44" t="s">
        <v>283</v>
      </c>
      <c r="T44" t="s">
        <v>566</v>
      </c>
      <c r="U44" s="2" t="str">
        <f t="shared" si="10"/>
        <v>gridguide-for-after-effects help</v>
      </c>
      <c r="V44" t="s">
        <v>567</v>
      </c>
      <c r="W44" s="2" t="str">
        <f>HYPERLINK(Values!$C$3&amp;$E44&amp;"\"&amp;$H44,"OWNED\"&amp;$E44&amp;"\"&amp;$H44)</f>
        <v>OWNED\mamoworld\gridguide_v1_0_0</v>
      </c>
      <c r="X44" s="2" t="s">
        <v>44</v>
      </c>
      <c r="Y44" s="15" t="s">
        <v>72</v>
      </c>
      <c r="Z44" s="15" t="s">
        <v>72</v>
      </c>
      <c r="AA44" s="2" t="str">
        <f>IF($Z44="s",HYPERLINK(Values!$C$47,Values!$A$46&amp;"\"&amp;Values!$A$17),IF($Z44="ui",HYPERLINK(Values!$C$48,Values!$A$46&amp;"\"&amp;Values!$A$18),IF($Z44="c",HYPERLINK(Values!$C$4,Values!$A$4),IF($Z44="p",HYPERLINK(Values!$C$50&amp;"\"&amp;$E44,Values!$A$46&amp;"\"&amp;Values!$A$20&amp;"\"&amp;$E44),IF($Z44="pr",HYPERLINK(Values!$C$49,Values!$A$46&amp;"\"&amp;Values!$A$19),IF($Z44="ex",HYPERLINK(Values!$B$54,Values!$A$53&amp;" folder "&amp;$G44),IF($Z44="","What type of script is it?",IF($Z44="mc",HYPERLINK(Values!$B$57&amp;"\"&amp;$E44,Values!$A$55&amp;" "&amp;$E44&amp;"\"&amp;$G44),HYPERLINK(Values!$B$3&amp;E44&amp;"\"&amp;$H44,"OWNED\"&amp;$E44&amp;"\"&amp;$H44&amp;"\")))))))))</f>
        <v>CC 2018\ScriptUI Panels</v>
      </c>
      <c r="AB44" s="2" t="str">
        <f>IF($Z44="s",HYPERLINK(Values!$C$41,Values!$A$40&amp;"\"&amp;Values!$A$17),IF($Z44="ui",HYPERLINK(Values!$C$42,Values!$A$40&amp;"\"&amp;Values!$A$18),IF($Z44="c",HYPERLINK(Values!$C$5,Values!$A$5),IF($Z44="p",HYPERLINK(Values!$C$44&amp;"\"&amp;$E44,Values!$A$40&amp;"\"&amp;Values!$A$20&amp;"\"&amp;$E44),IF($Z44="pr",HYPERLINK(Values!$C$44,Values!$A$40&amp;"\"&amp;Values!$A$19),IF($Z44="ex",HYPERLINK(Values!$B$54,Values!$A$53&amp;" folder "&amp;$G44),IF($Z44="","What type of script is it?",IF($Z44="mc",HYPERLINK(Values!$B$57&amp;"\"&amp;$E44,Values!$A$55&amp;" "&amp;$E44&amp;"\"&amp;$G44),HYPERLINK(Values!$B$3&amp;$E44&amp;"\"&amp;$H44,"OWNED\"&amp;$E44&amp;"\"&amp;$H44&amp;"\")))))))))</f>
        <v>CC 2017\ScriptUI Panels</v>
      </c>
      <c r="AC44" s="2" t="str">
        <f>IF($M44=0,"CS6 unsupported",IF(AND($M44=1,$Z44="s"),HYPERLINK(Values!$C$17,Values!$A$15&amp;"\"&amp;Values!$A$17),IF(AND($M44=1,$Z44="ui"),HYPERLINK(Values!$C$18,Values!$A$15&amp;"\"&amp;Values!$A$18),IF(AND($M44=1,$Z44="c"),HYPERLINK(Values!$B$5,Values!$A$5),IF(AND($M44=1,$Z44="p"),HYPERLINK(Values!$C$20&amp;"\"&amp;$E44,Values!$A$15&amp;"\"&amp;Values!$A$20&amp;"\"&amp;$E44),IF(AND($M44=1,$Z44="pr"),HYPERLINK(Values!$C$19,Values!$A$15&amp;"\"&amp;Values!$A$19),IF(AND($M44=1,$Z44="mc"),HYPERLINK(Values!$B$56&amp;"\"&amp;$E44,Values!$A$55&amp;" "&amp;$E44&amp;"\"&amp;$G44),IF(AND($M44=1,$Z44=""),"What type of script is it?",HYPERLINK(Values!$B$3&amp;E44&amp;"\"&amp;$H44,"OWNED\"&amp;$E44&amp;"\"&amp;$H44&amp;"\")))))))))</f>
        <v>CS6\ScriptUI Panels</v>
      </c>
      <c r="AE44" t="s">
        <v>154</v>
      </c>
      <c r="AF44" s="6">
        <v>39.99</v>
      </c>
      <c r="AG44" s="6"/>
      <c r="AH44" s="37">
        <f t="shared" si="11"/>
        <v>29.9925</v>
      </c>
      <c r="AI44" s="81">
        <f>IFERROR(IF(AE44="s",AH44*Values!$C$1,AF44*Values!$C$1),"")</f>
        <v>41.089725000000001</v>
      </c>
    </row>
    <row r="45" spans="2:35" x14ac:dyDescent="0.25">
      <c r="B45" s="15">
        <v>1</v>
      </c>
      <c r="C45">
        <v>100579575</v>
      </c>
      <c r="D45" s="7">
        <v>42856</v>
      </c>
      <c r="E45" s="27" t="s">
        <v>278</v>
      </c>
      <c r="F45" t="s">
        <v>568</v>
      </c>
      <c r="G45" t="s">
        <v>569</v>
      </c>
      <c r="H45" t="s">
        <v>570</v>
      </c>
      <c r="I45" s="50" t="str">
        <f t="shared" si="6"/>
        <v>advanced-mask-editor</v>
      </c>
      <c r="J45" t="s">
        <v>571</v>
      </c>
      <c r="K45" s="2" t="str">
        <f t="shared" si="7"/>
        <v>NWSAME*LUC*TRUDEL*318113180533205SUL1</v>
      </c>
      <c r="L45" t="str">
        <f t="shared" si="8"/>
        <v>CS5</v>
      </c>
      <c r="M45" s="15">
        <v>1</v>
      </c>
      <c r="N45" t="str">
        <f t="shared" si="9"/>
        <v>YES</v>
      </c>
      <c r="O45" t="s">
        <v>196</v>
      </c>
      <c r="P45" t="s">
        <v>98</v>
      </c>
      <c r="Q45" s="13" t="s">
        <v>572</v>
      </c>
      <c r="R45" s="11">
        <v>43146</v>
      </c>
      <c r="S45" t="s">
        <v>283</v>
      </c>
      <c r="T45" t="s">
        <v>573</v>
      </c>
      <c r="U45" s="2" t="str">
        <f t="shared" si="10"/>
        <v>advanced-mask-editor help</v>
      </c>
      <c r="V45" t="s">
        <v>574</v>
      </c>
      <c r="W45" s="2" t="str">
        <f>HYPERLINK(Values!$C$3&amp;$E45&amp;"\"&amp;$H45,"OWNED\"&amp;$E45&amp;"\"&amp;$H45)</f>
        <v>OWNED\nataworkstudio\advanced_mask_editor_v2.1</v>
      </c>
      <c r="X45" s="2" t="s">
        <v>44</v>
      </c>
      <c r="Y45" s="15" t="s">
        <v>72</v>
      </c>
      <c r="Z45" s="15" t="s">
        <v>72</v>
      </c>
      <c r="AA45" s="2" t="str">
        <f>IF($Z45="s",HYPERLINK(Values!$C$47,Values!$A$46&amp;"\"&amp;Values!$A$17),IF($Z45="ui",HYPERLINK(Values!$C$48,Values!$A$46&amp;"\"&amp;Values!$A$18),IF($Z45="c",HYPERLINK(Values!$C$4,Values!$A$4),IF($Z45="p",HYPERLINK(Values!$C$50&amp;"\"&amp;$E45,Values!$A$46&amp;"\"&amp;Values!$A$20&amp;"\"&amp;$E45),IF($Z45="pr",HYPERLINK(Values!$C$49,Values!$A$46&amp;"\"&amp;Values!$A$19),IF($Z45="ex",HYPERLINK(Values!$B$54,Values!$A$53&amp;" folder "&amp;$G45),IF($Z45="","What type of script is it?",IF($Z45="mc",HYPERLINK(Values!$B$57&amp;"\"&amp;$E45,Values!$A$55&amp;" "&amp;$E45&amp;"\"&amp;$G45),HYPERLINK(Values!$B$3&amp;E45&amp;"\"&amp;$H45,"OWNED\"&amp;$E45&amp;"\"&amp;$H45&amp;"\")))))))))</f>
        <v>CC 2018\ScriptUI Panels</v>
      </c>
      <c r="AB45" s="2" t="str">
        <f>IF($Z45="s",HYPERLINK(Values!$C$41,Values!$A$40&amp;"\"&amp;Values!$A$17),IF($Z45="ui",HYPERLINK(Values!$C$42,Values!$A$40&amp;"\"&amp;Values!$A$18),IF($Z45="c",HYPERLINK(Values!$C$5,Values!$A$5),IF($Z45="p",HYPERLINK(Values!$C$44&amp;"\"&amp;$E45,Values!$A$40&amp;"\"&amp;Values!$A$20&amp;"\"&amp;$E45),IF($Z45="pr",HYPERLINK(Values!$C$44,Values!$A$40&amp;"\"&amp;Values!$A$19),IF($Z45="ex",HYPERLINK(Values!$B$54,Values!$A$53&amp;" folder "&amp;$G45),IF($Z45="","What type of script is it?",IF($Z45="mc",HYPERLINK(Values!$B$57&amp;"\"&amp;$E45,Values!$A$55&amp;" "&amp;$E45&amp;"\"&amp;$G45),HYPERLINK(Values!$B$3&amp;$E45&amp;"\"&amp;$H45,"OWNED\"&amp;$E45&amp;"\"&amp;$H45&amp;"\")))))))))</f>
        <v>CC 2017\ScriptUI Panels</v>
      </c>
      <c r="AC45" s="2" t="str">
        <f>IF($M45=0,"CS6 unsupported",IF(AND($M45=1,$Z45="s"),HYPERLINK(Values!$C$17,Values!$A$15&amp;"\"&amp;Values!$A$17),IF(AND($M45=1,$Z45="ui"),HYPERLINK(Values!$C$18,Values!$A$15&amp;"\"&amp;Values!$A$18),IF(AND($M45=1,$Z45="c"),HYPERLINK(Values!$B$5,Values!$A$5),IF(AND($M45=1,$Z45="p"),HYPERLINK(Values!$C$20&amp;"\"&amp;$E45,Values!$A$15&amp;"\"&amp;Values!$A$20&amp;"\"&amp;$E45),IF(AND($M45=1,$Z45="pr"),HYPERLINK(Values!$C$19,Values!$A$15&amp;"\"&amp;Values!$A$19),IF(AND($M45=1,$Z45="mc"),HYPERLINK(Values!$B$56&amp;"\"&amp;$E45,Values!$A$55&amp;" "&amp;$E45&amp;"\"&amp;$G45),IF(AND($M45=1,$Z45=""),"What type of script is it?",HYPERLINK(Values!$B$3&amp;E45&amp;"\"&amp;$H45,"OWNED\"&amp;$E45&amp;"\"&amp;$H45&amp;"\")))))))))</f>
        <v>CS6\ScriptUI Panels</v>
      </c>
      <c r="AE45" t="s">
        <v>154</v>
      </c>
      <c r="AF45" s="6">
        <v>45</v>
      </c>
      <c r="AG45" s="6"/>
      <c r="AH45" s="37">
        <f t="shared" si="11"/>
        <v>33.75</v>
      </c>
      <c r="AI45" s="81">
        <f>IFERROR(IF(AE45="s",AH45*Values!$C$1,AF45*Values!$C$1),"")</f>
        <v>46.237500000000004</v>
      </c>
    </row>
    <row r="46" spans="2:35" x14ac:dyDescent="0.25">
      <c r="B46" s="15" t="s">
        <v>261</v>
      </c>
      <c r="C46">
        <v>100579575</v>
      </c>
      <c r="D46" s="7">
        <v>42856</v>
      </c>
      <c r="E46" s="32" t="s">
        <v>575</v>
      </c>
      <c r="F46" t="s">
        <v>576</v>
      </c>
      <c r="G46" t="s">
        <v>577</v>
      </c>
      <c r="H46" t="s">
        <v>578</v>
      </c>
      <c r="I46" s="50" t="str">
        <f t="shared" si="6"/>
        <v>ray-dynamic-texture</v>
      </c>
      <c r="J46" t="s">
        <v>579</v>
      </c>
      <c r="K46" s="2" t="str">
        <f t="shared" si="7"/>
        <v>SVDRDT*LUC*TRUDEL*412133386283390SUL1</v>
      </c>
      <c r="L46" t="str">
        <f t="shared" si="8"/>
        <v>NO</v>
      </c>
      <c r="M46" s="15">
        <v>1</v>
      </c>
      <c r="N46" t="str">
        <f t="shared" si="9"/>
        <v>YES</v>
      </c>
      <c r="P46" t="s">
        <v>98</v>
      </c>
      <c r="Q46" s="13" t="s">
        <v>580</v>
      </c>
      <c r="R46" s="11">
        <v>43203</v>
      </c>
      <c r="S46" t="s">
        <v>283</v>
      </c>
      <c r="T46" t="s">
        <v>581</v>
      </c>
      <c r="U46" s="2" t="str">
        <f t="shared" si="10"/>
        <v>ray-dynamic-texture help</v>
      </c>
      <c r="V46" t="s">
        <v>582</v>
      </c>
      <c r="W46" s="2" t="str">
        <f>HYPERLINK(Values!$C$3&amp;$E46&amp;"\"&amp;$H46,"OWNED\"&amp;$E46&amp;"\"&amp;$H46)</f>
        <v>OWNED\Sander van Dijk\ray_dynamic_texture_v1.5.5</v>
      </c>
      <c r="X46" s="2" t="s">
        <v>44</v>
      </c>
      <c r="Y46" s="15" t="s">
        <v>72</v>
      </c>
      <c r="Z46" s="15" t="s">
        <v>72</v>
      </c>
      <c r="AA46" s="2" t="str">
        <f>IF($Z46="s",HYPERLINK(Values!$C$47,Values!$A$46&amp;"\"&amp;Values!$A$17),IF($Z46="ui",HYPERLINK(Values!$C$48,Values!$A$46&amp;"\"&amp;Values!$A$18),IF($Z46="c",HYPERLINK(Values!$C$4,Values!$A$4),IF($Z46="p",HYPERLINK(Values!$C$50&amp;"\"&amp;$E46,Values!$A$46&amp;"\"&amp;Values!$A$20&amp;"\"&amp;$E46),IF($Z46="pr",HYPERLINK(Values!$C$49,Values!$A$46&amp;"\"&amp;Values!$A$19),IF($Z46="ex",HYPERLINK(Values!$B$54,Values!$A$53&amp;" folder "&amp;$G46),IF($Z46="","What type of script is it?",IF($Z46="mc",HYPERLINK(Values!$B$57&amp;"\"&amp;$E46,Values!$A$55&amp;" "&amp;$E46&amp;"\"&amp;$G46),HYPERLINK(Values!$B$3&amp;E46&amp;"\"&amp;$H46,"OWNED\"&amp;$E46&amp;"\"&amp;$H46&amp;"\")))))))))</f>
        <v>CC 2018\ScriptUI Panels</v>
      </c>
      <c r="AB46" s="2" t="str">
        <f>IF($Z46="s",HYPERLINK(Values!$C$41,Values!$A$40&amp;"\"&amp;Values!$A$17),IF($Z46="ui",HYPERLINK(Values!$C$42,Values!$A$40&amp;"\"&amp;Values!$A$18),IF($Z46="c",HYPERLINK(Values!$C$5,Values!$A$5),IF($Z46="p",HYPERLINK(Values!$C$44&amp;"\"&amp;$E46,Values!$A$40&amp;"\"&amp;Values!$A$20&amp;"\"&amp;$E46),IF($Z46="pr",HYPERLINK(Values!$C$44,Values!$A$40&amp;"\"&amp;Values!$A$19),IF($Z46="ex",HYPERLINK(Values!$B$54,Values!$A$53&amp;" folder "&amp;$G46),IF($Z46="","What type of script is it?",IF($Z46="mc",HYPERLINK(Values!$B$57&amp;"\"&amp;$E46,Values!$A$55&amp;" "&amp;$E46&amp;"\"&amp;$G46),HYPERLINK(Values!$B$3&amp;$E46&amp;"\"&amp;$H46,"OWNED\"&amp;$E46&amp;"\"&amp;$H46&amp;"\")))))))))</f>
        <v>CC 2017\ScriptUI Panels</v>
      </c>
      <c r="AC46" s="2" t="str">
        <f>IF($M46=0,"CS6 unsupported",IF(AND($M46=1,$Z46="s"),HYPERLINK(Values!$C$17,Values!$A$15&amp;"\"&amp;Values!$A$17),IF(AND($M46=1,$Z46="ui"),HYPERLINK(Values!$C$18,Values!$A$15&amp;"\"&amp;Values!$A$18),IF(AND($M46=1,$Z46="c"),HYPERLINK(Values!$B$5,Values!$A$5),IF(AND($M46=1,$Z46="p"),HYPERLINK(Values!$C$20&amp;"\"&amp;$E46,Values!$A$15&amp;"\"&amp;Values!$A$20&amp;"\"&amp;$E46),IF(AND($M46=1,$Z46="pr"),HYPERLINK(Values!$C$19,Values!$A$15&amp;"\"&amp;Values!$A$19),IF(AND($M46=1,$Z46="mc"),HYPERLINK(Values!$B$56&amp;"\"&amp;$E46,Values!$A$55&amp;" "&amp;$E46&amp;"\"&amp;$G46),IF(AND($M46=1,$Z46=""),"What type of script is it?",HYPERLINK(Values!$B$3&amp;E46&amp;"\"&amp;$H46,"OWNED\"&amp;$E46&amp;"\"&amp;$H46&amp;"\")))))))))</f>
        <v>CS6\ScriptUI Panels</v>
      </c>
      <c r="AE46" t="s">
        <v>154</v>
      </c>
      <c r="AF46" s="6">
        <v>39.99</v>
      </c>
      <c r="AG46" s="6"/>
      <c r="AH46" s="37">
        <f t="shared" si="11"/>
        <v>29.9925</v>
      </c>
      <c r="AI46" s="81">
        <f>IFERROR(IF(AE46="s",AH46*Values!$C$1,AF46*Values!$C$1),"")</f>
        <v>41.089725000000001</v>
      </c>
    </row>
    <row r="47" spans="2:35" x14ac:dyDescent="0.25">
      <c r="B47" s="15">
        <v>1</v>
      </c>
      <c r="C47">
        <v>100554953</v>
      </c>
      <c r="D47" s="7">
        <v>42798</v>
      </c>
      <c r="E47" s="35" t="s">
        <v>244</v>
      </c>
      <c r="F47" t="s">
        <v>583</v>
      </c>
      <c r="G47" t="s">
        <v>246</v>
      </c>
      <c r="H47" t="s">
        <v>584</v>
      </c>
      <c r="I47" s="50" t="str">
        <f t="shared" si="6"/>
        <v>geolayers</v>
      </c>
      <c r="J47" t="s">
        <v>585</v>
      </c>
      <c r="K47" s="2" t="str">
        <f t="shared" si="7"/>
        <v>MBGL*LUC*TRUDEL*284753182214619SUL1</v>
      </c>
      <c r="L47" t="str">
        <f t="shared" si="8"/>
        <v>NO</v>
      </c>
      <c r="M47" s="15">
        <v>1</v>
      </c>
      <c r="N47" t="str">
        <f t="shared" si="9"/>
        <v>YES</v>
      </c>
      <c r="P47" t="s">
        <v>98</v>
      </c>
      <c r="Q47" s="13" t="s">
        <v>586</v>
      </c>
      <c r="R47" s="11">
        <v>43130</v>
      </c>
      <c r="S47" t="s">
        <v>587</v>
      </c>
      <c r="T47" t="s">
        <v>588</v>
      </c>
      <c r="U47" s="2" t="str">
        <f t="shared" si="10"/>
        <v>geolayers help</v>
      </c>
      <c r="V47" t="s">
        <v>589</v>
      </c>
      <c r="W47" s="2" t="str">
        <f>HYPERLINK(Values!$C$3&amp;$E47&amp;"\"&amp;$H47,"OWNED\"&amp;$E47&amp;"\"&amp;$H47)</f>
        <v>OWNED\Markus Bergelt\geolayers_1_083</v>
      </c>
      <c r="X47" s="2" t="s">
        <v>44</v>
      </c>
      <c r="Y47" s="15" t="s">
        <v>72</v>
      </c>
      <c r="Z47" s="15" t="s">
        <v>72</v>
      </c>
      <c r="AA47" s="2"/>
      <c r="AB47" s="2" t="str">
        <f>IF($Z47="s",HYPERLINK(Values!$C$41,Values!$A$40&amp;"\"&amp;Values!$A$17),IF($Z47="ui",HYPERLINK(Values!$C$42,Values!$A$40&amp;"\"&amp;Values!$A$18),IF($Z47="c",HYPERLINK(Values!$C$5,Values!$A$5),IF($Z47="p",HYPERLINK(Values!$C$44&amp;"\"&amp;$E47,Values!$A$40&amp;"\"&amp;Values!$A$20&amp;"\"&amp;$E47),IF($Z47="pr",HYPERLINK(Values!$C$44,Values!$A$40&amp;"\"&amp;Values!$A$19),IF($Z47="ex",HYPERLINK(Values!$B$54,Values!$A$53&amp;" folder "&amp;$G47),IF($Z47="","What type of script is it?",IF($Z47="mc",HYPERLINK(Values!$B$57&amp;"\"&amp;$E47,Values!$A$55&amp;" "&amp;$E47&amp;"\"&amp;$G47),HYPERLINK(Values!$B$3&amp;$E47&amp;"\"&amp;$H47,"OWNED\"&amp;$E47&amp;"\"&amp;$H47&amp;"\")))))))))</f>
        <v>CC 2017\ScriptUI Panels</v>
      </c>
      <c r="AC47" s="2" t="str">
        <f>IF($M47=0,"CS6 unsupported",IF(AND($M47=1,$Z47="s"),HYPERLINK(Values!$C$17,Values!$A$15&amp;"\"&amp;Values!$A$17),IF(AND($M47=1,$Z47="ui"),HYPERLINK(Values!$C$18,Values!$A$15&amp;"\"&amp;Values!$A$18),IF(AND($M47=1,$Z47="c"),HYPERLINK(Values!$B$5,Values!$A$5),IF(AND($M47=1,$Z47="p"),HYPERLINK(Values!$C$20&amp;"\"&amp;$E47,Values!$A$15&amp;"\"&amp;Values!$A$20&amp;"\"&amp;$E47),IF(AND($M47=1,$Z47="pr"),HYPERLINK(Values!$C$19,Values!$A$15&amp;"\"&amp;Values!$A$19),IF(AND($M47=1,$Z47="mc"),HYPERLINK(Values!$B$56&amp;"\"&amp;$E47,Values!$A$55&amp;" "&amp;$E47&amp;"\"&amp;$G47),IF(AND($M47=1,$Z47=""),"What type of script is it?",HYPERLINK(Values!$B$3&amp;E47&amp;"\"&amp;$H47,"OWNED\"&amp;$E47&amp;"\"&amp;$H47&amp;"\")))))))))</f>
        <v>CS6\ScriptUI Panels</v>
      </c>
      <c r="AE47" t="s">
        <v>154</v>
      </c>
      <c r="AF47" s="6">
        <v>199.99</v>
      </c>
      <c r="AG47" s="6"/>
      <c r="AH47" s="37">
        <f t="shared" si="11"/>
        <v>149.99250000000001</v>
      </c>
      <c r="AI47" s="81">
        <f>IFERROR(IF(AE47="s",AH47*Values!$C$1,AF47*Values!$C$1),"")</f>
        <v>205.48972500000002</v>
      </c>
    </row>
    <row r="48" spans="2:35" x14ac:dyDescent="0.25">
      <c r="B48" s="15">
        <v>1</v>
      </c>
      <c r="C48">
        <v>100524798</v>
      </c>
      <c r="D48" s="7">
        <v>42725</v>
      </c>
      <c r="E48" s="1" t="s">
        <v>590</v>
      </c>
      <c r="F48" t="s">
        <v>591</v>
      </c>
      <c r="G48" t="s">
        <v>592</v>
      </c>
      <c r="H48" t="s">
        <v>593</v>
      </c>
      <c r="I48" s="50" t="str">
        <f t="shared" si="6"/>
        <v>extendscript-developer-utility</v>
      </c>
      <c r="J48" t="s">
        <v>594</v>
      </c>
      <c r="K48" s="2" t="str">
        <f t="shared" si="7"/>
        <v>DTESDU*LUC*TRUDEL*461551983383375SUL1</v>
      </c>
      <c r="L48" t="str">
        <f t="shared" si="8"/>
        <v>CS5</v>
      </c>
      <c r="M48" s="15">
        <v>1</v>
      </c>
      <c r="N48" t="str">
        <f t="shared" si="9"/>
        <v>YES</v>
      </c>
      <c r="O48" t="s">
        <v>196</v>
      </c>
      <c r="P48" t="s">
        <v>98</v>
      </c>
      <c r="Q48" s="13" t="s">
        <v>595</v>
      </c>
      <c r="R48" s="11">
        <v>43049</v>
      </c>
      <c r="S48" t="s">
        <v>283</v>
      </c>
      <c r="T48" t="s">
        <v>596</v>
      </c>
      <c r="U48" s="2" t="str">
        <f t="shared" si="10"/>
        <v>extendscript-developer-utility help</v>
      </c>
      <c r="V48" t="s">
        <v>597</v>
      </c>
      <c r="W48" s="2" t="str">
        <f>HYPERLINK(Values!$C$3&amp;$E48&amp;"\"&amp;$H48,"OWNED\"&amp;$E48&amp;"\"&amp;$H48)</f>
        <v>OWNED\David Torno\extendscriptdeveloperutility_v1_2_2</v>
      </c>
      <c r="X48" s="2" t="s">
        <v>44</v>
      </c>
      <c r="Y48" s="15" t="s">
        <v>72</v>
      </c>
      <c r="Z48" s="15" t="s">
        <v>72</v>
      </c>
      <c r="AA48" s="2" t="str">
        <f>IF($Z48="s",HYPERLINK(Values!$C$47,Values!$A$46&amp;"\"&amp;Values!$A$17),IF($Z48="ui",HYPERLINK(Values!$C$48,Values!$A$46&amp;"\"&amp;Values!$A$18),IF($Z48="c",HYPERLINK(Values!$C$4,Values!$A$4),IF($Z48="p",HYPERLINK(Values!$C$50&amp;"\"&amp;$E48,Values!$A$46&amp;"\"&amp;Values!$A$20&amp;"\"&amp;$E48),IF($Z48="pr",HYPERLINK(Values!$C$49,Values!$A$46&amp;"\"&amp;Values!$A$19),IF($Z48="ex",HYPERLINK(Values!$B$54,Values!$A$53&amp;" folder "&amp;$G48),IF($Z48="","What type of script is it?",IF($Z48="mc",HYPERLINK(Values!$B$57&amp;"\"&amp;$E48,Values!$A$55&amp;" "&amp;$E48&amp;"\"&amp;$G48),HYPERLINK(Values!$B$3&amp;E48&amp;"\"&amp;$H48,"OWNED\"&amp;$E48&amp;"\"&amp;$H48&amp;"\")))))))))</f>
        <v>CC 2018\ScriptUI Panels</v>
      </c>
      <c r="AB48" s="2" t="str">
        <f>IF($Z48="s",HYPERLINK(Values!$C$41,Values!$A$40&amp;"\"&amp;Values!$A$17),IF($Z48="ui",HYPERLINK(Values!$C$42,Values!$A$40&amp;"\"&amp;Values!$A$18),IF($Z48="c",HYPERLINK(Values!$C$5,Values!$A$5),IF($Z48="p",HYPERLINK(Values!$C$44&amp;"\"&amp;$E48,Values!$A$40&amp;"\"&amp;Values!$A$20&amp;"\"&amp;$E48),IF($Z48="pr",HYPERLINK(Values!$C$44,Values!$A$40&amp;"\"&amp;Values!$A$19),IF($Z48="ex",HYPERLINK(Values!$B$54,Values!$A$53&amp;" folder "&amp;$G48),IF($Z48="","What type of script is it?",IF($Z48="mc",HYPERLINK(Values!$B$57&amp;"\"&amp;$E48,Values!$A$55&amp;" "&amp;$E48&amp;"\"&amp;$G48),HYPERLINK(Values!$B$3&amp;$E48&amp;"\"&amp;$H48,"OWNED\"&amp;$E48&amp;"\"&amp;$H48&amp;"\")))))))))</f>
        <v>CC 2017\ScriptUI Panels</v>
      </c>
      <c r="AC48" s="2" t="str">
        <f>IF($M48=0,"CS6 unsupported",IF(AND($M48=1,$Z48="s"),HYPERLINK(Values!$C$17,Values!$A$15&amp;"\"&amp;Values!$A$17),IF(AND($M48=1,$Z48="ui"),HYPERLINK(Values!$C$18,Values!$A$15&amp;"\"&amp;Values!$A$18),IF(AND($M48=1,$Z48="c"),HYPERLINK(Values!$B$5,Values!$A$5),IF(AND($M48=1,$Z48="p"),HYPERLINK(Values!$C$20&amp;"\"&amp;$E48,Values!$A$15&amp;"\"&amp;Values!$A$20&amp;"\"&amp;$E48),IF(AND($M48=1,$Z48="pr"),HYPERLINK(Values!$C$19,Values!$A$15&amp;"\"&amp;Values!$A$19),IF(AND($M48=1,$Z48="mc"),HYPERLINK(Values!$B$56&amp;"\"&amp;$E48,Values!$A$55&amp;" "&amp;$E48&amp;"\"&amp;$G48),IF(AND($M48=1,$Z48=""),"What type of script is it?",HYPERLINK(Values!$B$3&amp;E48&amp;"\"&amp;$H48,"OWNED\"&amp;$E48&amp;"\"&amp;$H48&amp;"\")))))))))</f>
        <v>CS6\ScriptUI Panels</v>
      </c>
      <c r="AE48" t="s">
        <v>154</v>
      </c>
      <c r="AF48" s="6">
        <v>9.99</v>
      </c>
      <c r="AG48" s="6"/>
      <c r="AH48" s="37">
        <f t="shared" si="11"/>
        <v>7.4924999999999997</v>
      </c>
      <c r="AI48" s="81">
        <f>IFERROR(IF(AE48="s",AH48*Values!$C$1,AF48*Values!$C$1),"")</f>
        <v>10.264725</v>
      </c>
    </row>
    <row r="49" spans="2:36" x14ac:dyDescent="0.25">
      <c r="B49" s="15">
        <v>1</v>
      </c>
      <c r="C49">
        <v>100524928</v>
      </c>
      <c r="D49" s="7">
        <v>42725</v>
      </c>
      <c r="E49" s="1" t="s">
        <v>598</v>
      </c>
      <c r="F49" t="s">
        <v>599</v>
      </c>
      <c r="G49" t="s">
        <v>600</v>
      </c>
      <c r="H49" t="s">
        <v>601</v>
      </c>
      <c r="I49" s="50" t="str">
        <f t="shared" si="6"/>
        <v>tool-launcher</v>
      </c>
      <c r="J49" t="s">
        <v>602</v>
      </c>
      <c r="K49" s="2" t="str">
        <f t="shared" si="7"/>
        <v>RGTL*LUC*TRUDEL*158123483279906SUL1</v>
      </c>
      <c r="L49" t="str">
        <f t="shared" si="8"/>
        <v>NO</v>
      </c>
      <c r="M49" s="15">
        <v>1</v>
      </c>
      <c r="N49" t="str">
        <f t="shared" si="9"/>
        <v>YES</v>
      </c>
      <c r="P49" t="s">
        <v>98</v>
      </c>
      <c r="Q49" s="13" t="s">
        <v>603</v>
      </c>
      <c r="R49" s="11">
        <v>43078</v>
      </c>
      <c r="S49" t="s">
        <v>283</v>
      </c>
      <c r="T49" t="s">
        <v>604</v>
      </c>
      <c r="U49" s="2" t="str">
        <f t="shared" si="10"/>
        <v>tool-launcher help</v>
      </c>
      <c r="V49" t="s">
        <v>605</v>
      </c>
      <c r="W49" s="2" t="str">
        <f>HYPERLINK(Values!$C$3&amp;$E49&amp;"\"&amp;$H49,"OWNED\"&amp;$E49&amp;"\"&amp;$H49)</f>
        <v>OWNED\Rune Gangso\tool_launcher-1.4.1</v>
      </c>
      <c r="X49" s="2" t="s">
        <v>44</v>
      </c>
      <c r="Y49" s="15" t="s">
        <v>72</v>
      </c>
      <c r="Z49" s="15" t="s">
        <v>72</v>
      </c>
      <c r="AA49" s="2" t="str">
        <f>IF($Z49="s",HYPERLINK(Values!$C$47,Values!$A$46&amp;"\"&amp;Values!$A$17),IF($Z49="ui",HYPERLINK(Values!$C$48,Values!$A$46&amp;"\"&amp;Values!$A$18),IF($Z49="c",HYPERLINK(Values!$C$4,Values!$A$4),IF($Z49="p",HYPERLINK(Values!$C$50&amp;"\"&amp;$E49,Values!$A$46&amp;"\"&amp;Values!$A$20&amp;"\"&amp;$E49),IF($Z49="pr",HYPERLINK(Values!$C$49,Values!$A$46&amp;"\"&amp;Values!$A$19),IF($Z49="ex",HYPERLINK(Values!$B$54,Values!$A$53&amp;" folder "&amp;$G49),IF($Z49="","What type of script is it?",IF($Z49="mc",HYPERLINK(Values!$B$57&amp;"\"&amp;$E49,Values!$A$55&amp;" "&amp;$E49&amp;"\"&amp;$G49),HYPERLINK(Values!$B$3&amp;E49&amp;"\"&amp;$H49,"OWNED\"&amp;$E49&amp;"\"&amp;$H49&amp;"\")))))))))</f>
        <v>CC 2018\ScriptUI Panels</v>
      </c>
      <c r="AB49" s="2" t="str">
        <f>IF($Z49="s",HYPERLINK(Values!$C$41,Values!$A$40&amp;"\"&amp;Values!$A$17),IF($Z49="ui",HYPERLINK(Values!$C$42,Values!$A$40&amp;"\"&amp;Values!$A$18),IF($Z49="c",HYPERLINK(Values!$C$5,Values!$A$5),IF($Z49="p",HYPERLINK(Values!$C$44&amp;"\"&amp;$E49,Values!$A$40&amp;"\"&amp;Values!$A$20&amp;"\"&amp;$E49),IF($Z49="pr",HYPERLINK(Values!$C$44,Values!$A$40&amp;"\"&amp;Values!$A$19),IF($Z49="ex",HYPERLINK(Values!$B$54,Values!$A$53&amp;" folder "&amp;$G49),IF($Z49="","What type of script is it?",IF($Z49="mc",HYPERLINK(Values!$B$57&amp;"\"&amp;$E49,Values!$A$55&amp;" "&amp;$E49&amp;"\"&amp;$G49),HYPERLINK(Values!$B$3&amp;$E49&amp;"\"&amp;$H49,"OWNED\"&amp;$E49&amp;"\"&amp;$H49&amp;"\")))))))))</f>
        <v>CC 2017\ScriptUI Panels</v>
      </c>
      <c r="AC49" s="2" t="str">
        <f>IF($M49=0,"CS6 unsupported",IF(AND($M49=1,$Z49="s"),HYPERLINK(Values!$C$17,Values!$A$15&amp;"\"&amp;Values!$A$17),IF(AND($M49=1,$Z49="ui"),HYPERLINK(Values!$C$18,Values!$A$15&amp;"\"&amp;Values!$A$18),IF(AND($M49=1,$Z49="c"),HYPERLINK(Values!$B$5,Values!$A$5),IF(AND($M49=1,$Z49="p"),HYPERLINK(Values!$C$20&amp;"\"&amp;$E49,Values!$A$15&amp;"\"&amp;Values!$A$20&amp;"\"&amp;$E49),IF(AND($M49=1,$Z49="pr"),HYPERLINK(Values!$C$19,Values!$A$15&amp;"\"&amp;Values!$A$19),IF(AND($M49=1,$Z49="mc"),HYPERLINK(Values!$B$56&amp;"\"&amp;$E49,Values!$A$55&amp;" "&amp;$E49&amp;"\"&amp;$G49),IF(AND($M49=1,$Z49=""),"What type of script is it?",HYPERLINK(Values!$B$3&amp;E49&amp;"\"&amp;$H49,"OWNED\"&amp;$E49&amp;"\"&amp;$H49&amp;"\")))))))))</f>
        <v>CS6\ScriptUI Panels</v>
      </c>
      <c r="AE49" t="s">
        <v>154</v>
      </c>
      <c r="AF49" s="6">
        <v>39.99</v>
      </c>
      <c r="AG49" s="6"/>
      <c r="AH49" s="37">
        <f t="shared" si="11"/>
        <v>29.9925</v>
      </c>
      <c r="AI49" s="81">
        <f>IFERROR(IF(AE49="s",AH49*Values!$C$1,AF49*Values!$C$1),"")</f>
        <v>41.089725000000001</v>
      </c>
    </row>
    <row r="50" spans="2:36" x14ac:dyDescent="0.25">
      <c r="B50" s="15" t="s">
        <v>261</v>
      </c>
      <c r="C50">
        <v>100516732</v>
      </c>
      <c r="D50" s="7">
        <v>42705</v>
      </c>
      <c r="E50" s="28" t="s">
        <v>82</v>
      </c>
      <c r="F50" t="s">
        <v>606</v>
      </c>
      <c r="G50" t="s">
        <v>607</v>
      </c>
      <c r="H50" t="s">
        <v>608</v>
      </c>
      <c r="I50" s="50" t="str">
        <f t="shared" si="6"/>
        <v>monkeybars</v>
      </c>
      <c r="J50" t="s">
        <v>609</v>
      </c>
      <c r="K50" s="2" t="str">
        <f t="shared" si="7"/>
        <v>EZMB*LUC*TRUDEL*362241113285646SUL1</v>
      </c>
      <c r="L50" t="str">
        <f t="shared" si="8"/>
        <v>NO</v>
      </c>
      <c r="M50" s="15">
        <v>1</v>
      </c>
      <c r="N50" t="str">
        <f t="shared" si="9"/>
        <v>YES</v>
      </c>
      <c r="P50" t="s">
        <v>134</v>
      </c>
      <c r="Q50" s="13" t="s">
        <v>610</v>
      </c>
      <c r="R50" s="11">
        <v>42817</v>
      </c>
      <c r="S50" t="s">
        <v>283</v>
      </c>
      <c r="T50" t="s">
        <v>611</v>
      </c>
      <c r="U50" s="2" t="str">
        <f t="shared" si="10"/>
        <v>monkeybars help</v>
      </c>
      <c r="V50" t="s">
        <v>612</v>
      </c>
      <c r="W50" s="2" t="str">
        <f>HYPERLINK(Values!$C$3&amp;$E50&amp;"\"&amp;$H50,"OWNED\"&amp;$E50&amp;"\"&amp;$H50)</f>
        <v>OWNED\Ebberts + Zucker\monkeybars_v1.04</v>
      </c>
      <c r="X50" s="2" t="s">
        <v>44</v>
      </c>
      <c r="Y50" s="15" t="s">
        <v>72</v>
      </c>
      <c r="Z50" s="15" t="s">
        <v>72</v>
      </c>
      <c r="AA50" s="2" t="str">
        <f>IF($Z50="s",HYPERLINK(Values!$C$47,Values!$A$46&amp;"\"&amp;Values!$A$17),IF($Z50="ui",HYPERLINK(Values!$C$48,Values!$A$46&amp;"\"&amp;Values!$A$18),IF($Z50="c",HYPERLINK(Values!$C$4,Values!$A$4),IF($Z50="p",HYPERLINK(Values!$C$50&amp;"\"&amp;$E50,Values!$A$46&amp;"\"&amp;Values!$A$20&amp;"\"&amp;$E50),IF($Z50="pr",HYPERLINK(Values!$C$49,Values!$A$46&amp;"\"&amp;Values!$A$19),IF($Z50="ex",HYPERLINK(Values!$B$54,Values!$A$53&amp;" folder "&amp;$G50),IF($Z50="","What type of script is it?",IF($Z50="mc",HYPERLINK(Values!$B$57&amp;"\"&amp;$E50,Values!$A$55&amp;" "&amp;$E50&amp;"\"&amp;$G50),HYPERLINK(Values!$B$3&amp;E50&amp;"\"&amp;$H50,"OWNED\"&amp;$E50&amp;"\"&amp;$H50&amp;"\")))))))))</f>
        <v>CC 2018\ScriptUI Panels</v>
      </c>
      <c r="AB50" s="2" t="str">
        <f>IF($Z50="s",HYPERLINK(Values!$C$41,Values!$A$40&amp;"\"&amp;Values!$A$17),IF($Z50="ui",HYPERLINK(Values!$C$42,Values!$A$40&amp;"\"&amp;Values!$A$18),IF($Z50="c",HYPERLINK(Values!$C$5,Values!$A$5),IF($Z50="p",HYPERLINK(Values!$C$44&amp;"\"&amp;$E50,Values!$A$40&amp;"\"&amp;Values!$A$20&amp;"\"&amp;$E50),IF($Z50="pr",HYPERLINK(Values!$C$44,Values!$A$40&amp;"\"&amp;Values!$A$19),IF($Z50="ex",HYPERLINK(Values!$B$54,Values!$A$53&amp;" folder "&amp;$G50),IF($Z50="","What type of script is it?",IF($Z50="mc",HYPERLINK(Values!$B$57&amp;"\"&amp;$E50,Values!$A$55&amp;" "&amp;$E50&amp;"\"&amp;$G50),HYPERLINK(Values!$B$3&amp;$E50&amp;"\"&amp;$H50,"OWNED\"&amp;$E50&amp;"\"&amp;$H50&amp;"\")))))))))</f>
        <v>CC 2017\ScriptUI Panels</v>
      </c>
      <c r="AC50" s="2" t="str">
        <f>IF($M50=0,"CS6 unsupported",IF(AND($M50=1,$Z50="s"),HYPERLINK(Values!$C$17,Values!$A$15&amp;"\"&amp;Values!$A$17),IF(AND($M50=1,$Z50="ui"),HYPERLINK(Values!$C$18,Values!$A$15&amp;"\"&amp;Values!$A$18),IF(AND($M50=1,$Z50="c"),HYPERLINK(Values!$B$5,Values!$A$5),IF(AND($M50=1,$Z50="p"),HYPERLINK(Values!$C$20&amp;"\"&amp;$E50,Values!$A$15&amp;"\"&amp;Values!$A$20&amp;"\"&amp;$E50),IF(AND($M50=1,$Z50="pr"),HYPERLINK(Values!$C$19,Values!$A$15&amp;"\"&amp;Values!$A$19),IF(AND($M50=1,$Z50="mc"),HYPERLINK(Values!$B$56&amp;"\"&amp;$E50,Values!$A$55&amp;" "&amp;$E50&amp;"\"&amp;$G50),IF(AND($M50=1,$Z50=""),"What type of script is it?",HYPERLINK(Values!$B$3&amp;E50&amp;"\"&amp;$H50,"OWNED\"&amp;$E50&amp;"\"&amp;$H50&amp;"\")))))))))</f>
        <v>CS6\ScriptUI Panels</v>
      </c>
      <c r="AE50" t="s">
        <v>154</v>
      </c>
      <c r="AF50" s="6">
        <v>59.95</v>
      </c>
      <c r="AG50" s="6"/>
      <c r="AH50" s="37">
        <f t="shared" si="11"/>
        <v>44.962500000000006</v>
      </c>
      <c r="AI50" s="81">
        <f>IFERROR(IF(AE50="s",AH50*Values!$C$1,AF50*Values!$C$1),"")</f>
        <v>61.598625000000013</v>
      </c>
    </row>
    <row r="51" spans="2:36" x14ac:dyDescent="0.25">
      <c r="B51" s="15">
        <v>1</v>
      </c>
      <c r="C51">
        <v>100514961</v>
      </c>
      <c r="D51" s="7">
        <v>42703</v>
      </c>
      <c r="E51" s="1" t="s">
        <v>613</v>
      </c>
      <c r="F51" t="s">
        <v>614</v>
      </c>
      <c r="G51" t="s">
        <v>615</v>
      </c>
      <c r="H51" t="s">
        <v>616</v>
      </c>
      <c r="I51" s="50" t="str">
        <f t="shared" si="6"/>
        <v>fontlist-plus</v>
      </c>
      <c r="J51" t="s">
        <v>617</v>
      </c>
      <c r="K51" s="2" t="str">
        <f t="shared" si="7"/>
        <v>FRTFLP*LUC*TRUDEL*242764825259424SUL1</v>
      </c>
      <c r="L51" t="str">
        <f t="shared" si="8"/>
        <v>CS5</v>
      </c>
      <c r="M51" s="15">
        <v>1</v>
      </c>
      <c r="N51" t="str">
        <f t="shared" si="9"/>
        <v>YES</v>
      </c>
      <c r="O51" t="s">
        <v>196</v>
      </c>
      <c r="P51" t="s">
        <v>180</v>
      </c>
      <c r="Q51" s="13" t="s">
        <v>618</v>
      </c>
      <c r="R51" s="11">
        <v>42080</v>
      </c>
      <c r="S51" t="s">
        <v>283</v>
      </c>
      <c r="T51" t="s">
        <v>619</v>
      </c>
      <c r="U51" s="2" t="str">
        <f t="shared" si="10"/>
        <v>fontlist-plus help</v>
      </c>
      <c r="V51" t="s">
        <v>620</v>
      </c>
      <c r="W51" s="2" t="str">
        <f>HYPERLINK(Values!$C$3&amp;$E51&amp;"\"&amp;$H51,"OWNED\"&amp;$E51&amp;"\"&amp;$H51)</f>
        <v>OWNED\Froggy Team\fontlist_plus_v1.041</v>
      </c>
      <c r="X51" s="2" t="s">
        <v>44</v>
      </c>
      <c r="Y51" s="15" t="s">
        <v>72</v>
      </c>
      <c r="Z51" s="15" t="s">
        <v>72</v>
      </c>
      <c r="AA51" s="2" t="str">
        <f>IF($Z51="s",HYPERLINK(Values!$C$47,Values!$A$46&amp;"\"&amp;Values!$A$17),IF($Z51="ui",HYPERLINK(Values!$C$48,Values!$A$46&amp;"\"&amp;Values!$A$18),IF($Z51="c",HYPERLINK(Values!$C$4,Values!$A$4),IF($Z51="p",HYPERLINK(Values!$C$50&amp;"\"&amp;$E51,Values!$A$46&amp;"\"&amp;Values!$A$20&amp;"\"&amp;$E51),IF($Z51="pr",HYPERLINK(Values!$C$49,Values!$A$46&amp;"\"&amp;Values!$A$19),IF($Z51="ex",HYPERLINK(Values!$B$54,Values!$A$53&amp;" folder "&amp;$G51),IF($Z51="","What type of script is it?",IF($Z51="mc",HYPERLINK(Values!$B$57&amp;"\"&amp;$E51,Values!$A$55&amp;" "&amp;$E51&amp;"\"&amp;$G51),HYPERLINK(Values!$B$3&amp;E51&amp;"\"&amp;$H51,"OWNED\"&amp;$E51&amp;"\"&amp;$H51&amp;"\")))))))))</f>
        <v>CC 2018\ScriptUI Panels</v>
      </c>
      <c r="AB51" s="2" t="str">
        <f>IF($Z51="s",HYPERLINK(Values!$C$41,Values!$A$40&amp;"\"&amp;Values!$A$17),IF($Z51="ui",HYPERLINK(Values!$C$42,Values!$A$40&amp;"\"&amp;Values!$A$18),IF($Z51="c",HYPERLINK(Values!$C$5,Values!$A$5),IF($Z51="p",HYPERLINK(Values!$C$44&amp;"\"&amp;$E51,Values!$A$40&amp;"\"&amp;Values!$A$20&amp;"\"&amp;$E51),IF($Z51="pr",HYPERLINK(Values!$C$44,Values!$A$40&amp;"\"&amp;Values!$A$19),IF($Z51="ex",HYPERLINK(Values!$B$54,Values!$A$53&amp;" folder "&amp;$G51),IF($Z51="","What type of script is it?",IF($Z51="mc",HYPERLINK(Values!$B$57&amp;"\"&amp;$E51,Values!$A$55&amp;" "&amp;$E51&amp;"\"&amp;$G51),HYPERLINK(Values!$B$3&amp;$E51&amp;"\"&amp;$H51,"OWNED\"&amp;$E51&amp;"\"&amp;$H51&amp;"\")))))))))</f>
        <v>CC 2017\ScriptUI Panels</v>
      </c>
      <c r="AC51" s="2" t="str">
        <f>IF($M51=0,"CS6 unsupported",IF(AND($M51=1,$Z51="s"),HYPERLINK(Values!$C$17,Values!$A$15&amp;"\"&amp;Values!$A$17),IF(AND($M51=1,$Z51="ui"),HYPERLINK(Values!$C$18,Values!$A$15&amp;"\"&amp;Values!$A$18),IF(AND($M51=1,$Z51="c"),HYPERLINK(Values!$B$5,Values!$A$5),IF(AND($M51=1,$Z51="p"),HYPERLINK(Values!$C$20&amp;"\"&amp;$E51,Values!$A$15&amp;"\"&amp;Values!$A$20&amp;"\"&amp;$E51),IF(AND($M51=1,$Z51="pr"),HYPERLINK(Values!$C$19,Values!$A$15&amp;"\"&amp;Values!$A$19),IF(AND($M51=1,$Z51="mc"),HYPERLINK(Values!$B$56&amp;"\"&amp;$E51,Values!$A$55&amp;" "&amp;$E51&amp;"\"&amp;$G51),IF(AND($M51=1,$Z51=""),"What type of script is it?",HYPERLINK(Values!$B$3&amp;E51&amp;"\"&amp;$H51,"OWNED\"&amp;$E51&amp;"\"&amp;$H51&amp;"\")))))))))</f>
        <v>CS6\ScriptUI Panels</v>
      </c>
      <c r="AE51" t="s">
        <v>154</v>
      </c>
      <c r="AF51" s="6">
        <v>29.99</v>
      </c>
      <c r="AG51" s="6"/>
      <c r="AH51" s="37">
        <f t="shared" si="11"/>
        <v>22.4925</v>
      </c>
      <c r="AI51" s="81">
        <f>IFERROR(IF(AE51="s",AH51*Values!$C$1,AF51*Values!$C$1),"")</f>
        <v>30.814725000000003</v>
      </c>
    </row>
    <row r="52" spans="2:36" x14ac:dyDescent="0.25">
      <c r="B52" s="15">
        <v>1</v>
      </c>
      <c r="C52">
        <v>100478428</v>
      </c>
      <c r="D52" s="7">
        <v>42615</v>
      </c>
      <c r="E52" s="32" t="s">
        <v>575</v>
      </c>
      <c r="F52" t="s">
        <v>621</v>
      </c>
      <c r="G52" t="s">
        <v>622</v>
      </c>
      <c r="H52" t="s">
        <v>623</v>
      </c>
      <c r="I52" s="50" t="str">
        <f t="shared" si="6"/>
        <v>ray-dynamic-color</v>
      </c>
      <c r="J52" t="s">
        <v>624</v>
      </c>
      <c r="K52" s="2" t="str">
        <f t="shared" si="7"/>
        <v>SVDRDC2*LUC*TRUDEL*442985332273806SUL1</v>
      </c>
      <c r="L52" t="str">
        <f t="shared" si="8"/>
        <v>CS5</v>
      </c>
      <c r="M52" s="15">
        <v>1</v>
      </c>
      <c r="N52" t="str">
        <f t="shared" si="9"/>
        <v>YES</v>
      </c>
      <c r="O52" t="s">
        <v>196</v>
      </c>
      <c r="P52" t="s">
        <v>98</v>
      </c>
      <c r="Q52" s="13" t="s">
        <v>625</v>
      </c>
      <c r="R52" s="11">
        <v>43258</v>
      </c>
      <c r="S52" t="s">
        <v>283</v>
      </c>
      <c r="T52" t="s">
        <v>626</v>
      </c>
      <c r="U52" s="2" t="str">
        <f t="shared" si="10"/>
        <v>ray-dynamic-color help</v>
      </c>
      <c r="V52" t="s">
        <v>627</v>
      </c>
      <c r="W52" s="2" t="str">
        <f>HYPERLINK(Values!$C$3&amp;$E52&amp;"\"&amp;$H52,"OWNED\"&amp;$E52&amp;"\"&amp;$H52)</f>
        <v>OWNED\Sander van Dijk\ray_dynamic_color_v2.5.7</v>
      </c>
      <c r="X52" s="2" t="s">
        <v>44</v>
      </c>
      <c r="Y52" s="15" t="s">
        <v>72</v>
      </c>
      <c r="Z52" s="15" t="s">
        <v>72</v>
      </c>
      <c r="AA52" s="2" t="str">
        <f>IF($Z52="s",HYPERLINK(Values!$C$47,Values!$A$46&amp;"\"&amp;Values!$A$17),IF($Z52="ui",HYPERLINK(Values!$C$48,Values!$A$46&amp;"\"&amp;Values!$A$18),IF($Z52="c",HYPERLINK(Values!$C$4,Values!$A$4),IF($Z52="p",HYPERLINK(Values!$C$50&amp;"\"&amp;$E52,Values!$A$46&amp;"\"&amp;Values!$A$20&amp;"\"&amp;$E52),IF($Z52="pr",HYPERLINK(Values!$C$49,Values!$A$46&amp;"\"&amp;Values!$A$19),IF($Z52="ex",HYPERLINK(Values!$B$54,Values!$A$53&amp;" folder "&amp;$G52),IF($Z52="","What type of script is it?",IF($Z52="mc",HYPERLINK(Values!$B$57&amp;"\"&amp;$E52,Values!$A$55&amp;" "&amp;$E52&amp;"\"&amp;$G52),HYPERLINK(Values!$B$3&amp;E52&amp;"\"&amp;$H52,"OWNED\"&amp;$E52&amp;"\"&amp;$H52&amp;"\")))))))))</f>
        <v>CC 2018\ScriptUI Panels</v>
      </c>
      <c r="AB52" s="2" t="str">
        <f>IF($Z52="s",HYPERLINK(Values!$C$41,Values!$A$40&amp;"\"&amp;Values!$A$17),IF($Z52="ui",HYPERLINK(Values!$C$42,Values!$A$40&amp;"\"&amp;Values!$A$18),IF($Z52="c",HYPERLINK(Values!$C$5,Values!$A$5),IF($Z52="p",HYPERLINK(Values!$C$44&amp;"\"&amp;$E52,Values!$A$40&amp;"\"&amp;Values!$A$20&amp;"\"&amp;$E52),IF($Z52="pr",HYPERLINK(Values!$C$44,Values!$A$40&amp;"\"&amp;Values!$A$19),IF($Z52="ex",HYPERLINK(Values!$B$54,Values!$A$53&amp;" folder "&amp;$G52),IF($Z52="","What type of script is it?",IF($Z52="mc",HYPERLINK(Values!$B$57&amp;"\"&amp;$E52,Values!$A$55&amp;" "&amp;$E52&amp;"\"&amp;$G52),HYPERLINK(Values!$B$3&amp;$E52&amp;"\"&amp;$H52,"OWNED\"&amp;$E52&amp;"\"&amp;$H52&amp;"\")))))))))</f>
        <v>CC 2017\ScriptUI Panels</v>
      </c>
      <c r="AC52" s="2" t="str">
        <f>IF($M52=0,"CS6 unsupported",IF(AND($M52=1,$Z52="s"),HYPERLINK(Values!$C$17,Values!$A$15&amp;"\"&amp;Values!$A$17),IF(AND($M52=1,$Z52="ui"),HYPERLINK(Values!$C$18,Values!$A$15&amp;"\"&amp;Values!$A$18),IF(AND($M52=1,$Z52="c"),HYPERLINK(Values!$B$5,Values!$A$5),IF(AND($M52=1,$Z52="p"),HYPERLINK(Values!$C$20&amp;"\"&amp;$E52,Values!$A$15&amp;"\"&amp;Values!$A$20&amp;"\"&amp;$E52),IF(AND($M52=1,$Z52="pr"),HYPERLINK(Values!$C$19,Values!$A$15&amp;"\"&amp;Values!$A$19),IF(AND($M52=1,$Z52="mc"),HYPERLINK(Values!$B$56&amp;"\"&amp;$E52,Values!$A$55&amp;" "&amp;$E52&amp;"\"&amp;$G52),IF(AND($M52=1,$Z52=""),"What type of script is it?",HYPERLINK(Values!$B$3&amp;E52&amp;"\"&amp;$H52,"OWNED\"&amp;$E52&amp;"\"&amp;$H52&amp;"\")))))))))</f>
        <v>CS6\ScriptUI Panels</v>
      </c>
      <c r="AE52" t="s">
        <v>154</v>
      </c>
      <c r="AF52" s="6">
        <v>29.99</v>
      </c>
      <c r="AG52" s="6"/>
      <c r="AH52" s="37">
        <f t="shared" si="11"/>
        <v>22.4925</v>
      </c>
      <c r="AI52" s="81">
        <f>IFERROR(IF(AE52="s",AH52*Values!$C$1,AF52*Values!$C$1),"")</f>
        <v>30.814725000000003</v>
      </c>
    </row>
    <row r="53" spans="2:36" x14ac:dyDescent="0.25">
      <c r="B53" s="15">
        <v>1</v>
      </c>
      <c r="C53">
        <v>100466599</v>
      </c>
      <c r="D53" s="7">
        <v>42584</v>
      </c>
      <c r="E53" s="1" t="s">
        <v>628</v>
      </c>
      <c r="F53" t="s">
        <v>629</v>
      </c>
      <c r="G53" t="s">
        <v>630</v>
      </c>
      <c r="H53" t="s">
        <v>631</v>
      </c>
      <c r="I53" s="50" t="str">
        <f t="shared" si="6"/>
        <v>ft-toolbar</v>
      </c>
      <c r="J53" t="s">
        <v>632</v>
      </c>
      <c r="K53" s="2" t="str">
        <f t="shared" si="7"/>
        <v>FTTB2*LUC*TRUDEL*454408813228273SUL1</v>
      </c>
      <c r="L53" t="str">
        <f t="shared" si="8"/>
        <v>CS4</v>
      </c>
      <c r="M53" s="15">
        <v>1</v>
      </c>
      <c r="N53" t="str">
        <f t="shared" si="9"/>
        <v>YES</v>
      </c>
      <c r="O53" t="s">
        <v>151</v>
      </c>
      <c r="P53" t="s">
        <v>124</v>
      </c>
      <c r="Q53" s="13" t="s">
        <v>633</v>
      </c>
      <c r="R53" s="11">
        <v>42410</v>
      </c>
      <c r="S53" t="s">
        <v>283</v>
      </c>
      <c r="T53" t="s">
        <v>634</v>
      </c>
      <c r="U53" s="2" t="str">
        <f t="shared" si="10"/>
        <v>ft-toolbar help</v>
      </c>
      <c r="V53" t="s">
        <v>635</v>
      </c>
      <c r="W53" s="2" t="str">
        <f>HYPERLINK(Values!$C$3&amp;$E53&amp;"\"&amp;$H53,"OWNED\"&amp;$E53&amp;"\"&amp;$H53)</f>
        <v>OWNED\François Tarlier\ft-toolbar.v2.5</v>
      </c>
      <c r="X53" s="2" t="s">
        <v>44</v>
      </c>
      <c r="Y53" s="15" t="s">
        <v>72</v>
      </c>
      <c r="Z53" s="15" t="s">
        <v>72</v>
      </c>
      <c r="AA53" s="2" t="str">
        <f>IF($Z53="s",HYPERLINK(Values!$C$47,Values!$A$46&amp;"\"&amp;Values!$A$17),IF($Z53="ui",HYPERLINK(Values!$C$48,Values!$A$46&amp;"\"&amp;Values!$A$18),IF($Z53="c",HYPERLINK(Values!$C$4,Values!$A$4),IF($Z53="p",HYPERLINK(Values!$C$50&amp;"\"&amp;$E53,Values!$A$46&amp;"\"&amp;Values!$A$20&amp;"\"&amp;$E53),IF($Z53="pr",HYPERLINK(Values!$C$49,Values!$A$46&amp;"\"&amp;Values!$A$19),IF($Z53="ex",HYPERLINK(Values!$B$54,Values!$A$53&amp;" folder "&amp;$G53),IF($Z53="","What type of script is it?",IF($Z53="mc",HYPERLINK(Values!$B$57&amp;"\"&amp;$E53,Values!$A$55&amp;" "&amp;$E53&amp;"\"&amp;$G53),HYPERLINK(Values!$B$3&amp;E53&amp;"\"&amp;$H53,"OWNED\"&amp;$E53&amp;"\"&amp;$H53&amp;"\")))))))))</f>
        <v>CC 2018\ScriptUI Panels</v>
      </c>
      <c r="AB53" s="2" t="str">
        <f>IF($Z53="s",HYPERLINK(Values!$C$41,Values!$A$40&amp;"\"&amp;Values!$A$17),IF($Z53="ui",HYPERLINK(Values!$C$42,Values!$A$40&amp;"\"&amp;Values!$A$18),IF($Z53="c",HYPERLINK(Values!$C$5,Values!$A$5),IF($Z53="p",HYPERLINK(Values!$C$44&amp;"\"&amp;$E53,Values!$A$40&amp;"\"&amp;Values!$A$20&amp;"\"&amp;$E53),IF($Z53="pr",HYPERLINK(Values!$C$44,Values!$A$40&amp;"\"&amp;Values!$A$19),IF($Z53="ex",HYPERLINK(Values!$B$54,Values!$A$53&amp;" folder "&amp;$G53),IF($Z53="","What type of script is it?",IF($Z53="mc",HYPERLINK(Values!$B$57&amp;"\"&amp;$E53,Values!$A$55&amp;" "&amp;$E53&amp;"\"&amp;$G53),HYPERLINK(Values!$B$3&amp;$E53&amp;"\"&amp;$H53,"OWNED\"&amp;$E53&amp;"\"&amp;$H53&amp;"\")))))))))</f>
        <v>CC 2017\ScriptUI Panels</v>
      </c>
      <c r="AC53" s="2" t="str">
        <f>IF($M53=0,"CS6 unsupported",IF(AND($M53=1,$Z53="s"),HYPERLINK(Values!$C$17,Values!$A$15&amp;"\"&amp;Values!$A$17),IF(AND($M53=1,$Z53="ui"),HYPERLINK(Values!$C$18,Values!$A$15&amp;"\"&amp;Values!$A$18),IF(AND($M53=1,$Z53="c"),HYPERLINK(Values!$B$5,Values!$A$5),IF(AND($M53=1,$Z53="p"),HYPERLINK(Values!$C$20&amp;"\"&amp;$E53,Values!$A$15&amp;"\"&amp;Values!$A$20&amp;"\"&amp;$E53),IF(AND($M53=1,$Z53="pr"),HYPERLINK(Values!$C$19,Values!$A$15&amp;"\"&amp;Values!$A$19),IF(AND($M53=1,$Z53="mc"),HYPERLINK(Values!$B$56&amp;"\"&amp;$E53,Values!$A$55&amp;" "&amp;$E53&amp;"\"&amp;$G53),IF(AND($M53=1,$Z53=""),"What type of script is it?",HYPERLINK(Values!$B$3&amp;E53&amp;"\"&amp;$H53,"OWNED\"&amp;$E53&amp;"\"&amp;$H53&amp;"\")))))))))</f>
        <v>CS6\ScriptUI Panels</v>
      </c>
      <c r="AD53" s="57" t="s">
        <v>636</v>
      </c>
      <c r="AE53" t="s">
        <v>154</v>
      </c>
      <c r="AF53" s="6">
        <v>29.99</v>
      </c>
      <c r="AG53" s="6"/>
      <c r="AH53" s="37">
        <f t="shared" si="11"/>
        <v>22.4925</v>
      </c>
      <c r="AI53" s="81">
        <f>IFERROR(IF(AE53="s",AH53*Values!$C$1,AF53*Values!$C$1),"")</f>
        <v>30.814725000000003</v>
      </c>
    </row>
    <row r="54" spans="2:36" x14ac:dyDescent="0.25">
      <c r="B54" s="15">
        <v>1</v>
      </c>
      <c r="C54">
        <v>100365480</v>
      </c>
      <c r="D54" s="7">
        <v>42338</v>
      </c>
      <c r="E54" s="26" t="s">
        <v>52</v>
      </c>
      <c r="F54" t="s">
        <v>637</v>
      </c>
      <c r="G54" t="s">
        <v>638</v>
      </c>
      <c r="H54" t="s">
        <v>639</v>
      </c>
      <c r="I54" s="50" t="str">
        <f t="shared" si="6"/>
        <v>project-notes</v>
      </c>
      <c r="J54" t="s">
        <v>640</v>
      </c>
      <c r="K54" s="2" t="str">
        <f t="shared" si="7"/>
        <v>SMPN*LUC*TRUDEL*146143943078923SUL1</v>
      </c>
      <c r="L54" t="str">
        <f t="shared" si="8"/>
        <v>CS5</v>
      </c>
      <c r="M54" s="15">
        <v>1</v>
      </c>
      <c r="N54" t="str">
        <f t="shared" si="9"/>
        <v>YES</v>
      </c>
      <c r="O54" t="s">
        <v>196</v>
      </c>
      <c r="P54" t="s">
        <v>165</v>
      </c>
      <c r="Q54" s="13" t="s">
        <v>641</v>
      </c>
      <c r="R54" s="11">
        <v>41955</v>
      </c>
      <c r="S54" t="s">
        <v>283</v>
      </c>
      <c r="T54" t="s">
        <v>642</v>
      </c>
      <c r="U54" s="2" t="str">
        <f t="shared" si="10"/>
        <v>project-notes help</v>
      </c>
      <c r="V54" t="s">
        <v>643</v>
      </c>
      <c r="W54" s="2" t="str">
        <f>HYPERLINK(Values!$C$3&amp;$E54&amp;"\"&amp;$H54,"OWNED\"&amp;$E54&amp;"\"&amp;$H54)</f>
        <v>OWNED\Sunrise Moon\project_notes_320</v>
      </c>
      <c r="X54" s="2" t="s">
        <v>44</v>
      </c>
      <c r="Y54" s="15" t="s">
        <v>72</v>
      </c>
      <c r="Z54" s="15" t="s">
        <v>72</v>
      </c>
      <c r="AA54" s="2" t="str">
        <f>IF($Z54="s",HYPERLINK(Values!$C$47,Values!$A$46&amp;"\"&amp;Values!$A$17),IF($Z54="ui",HYPERLINK(Values!$C$48,Values!$A$46&amp;"\"&amp;Values!$A$18),IF($Z54="c",HYPERLINK(Values!$C$4,Values!$A$4),IF($Z54="p",HYPERLINK(Values!$C$50&amp;"\"&amp;$E54,Values!$A$46&amp;"\"&amp;Values!$A$20&amp;"\"&amp;$E54),IF($Z54="pr",HYPERLINK(Values!$C$49,Values!$A$46&amp;"\"&amp;Values!$A$19),IF($Z54="ex",HYPERLINK(Values!$B$54,Values!$A$53&amp;" folder "&amp;$G54),IF($Z54="","What type of script is it?",IF($Z54="mc",HYPERLINK(Values!$B$57&amp;"\"&amp;$E54,Values!$A$55&amp;" "&amp;$E54&amp;"\"&amp;$G54),HYPERLINK(Values!$B$3&amp;E54&amp;"\"&amp;$H54,"OWNED\"&amp;$E54&amp;"\"&amp;$H54&amp;"\")))))))))</f>
        <v>CC 2018\ScriptUI Panels</v>
      </c>
      <c r="AB54" s="2" t="str">
        <f>IF($Z54="s",HYPERLINK(Values!$C$41,Values!$A$40&amp;"\"&amp;Values!$A$17),IF($Z54="ui",HYPERLINK(Values!$C$42,Values!$A$40&amp;"\"&amp;Values!$A$18),IF($Z54="c",HYPERLINK(Values!$C$5,Values!$A$5),IF($Z54="p",HYPERLINK(Values!$C$44&amp;"\"&amp;$E54,Values!$A$40&amp;"\"&amp;Values!$A$20&amp;"\"&amp;$E54),IF($Z54="pr",HYPERLINK(Values!$C$44,Values!$A$40&amp;"\"&amp;Values!$A$19),IF($Z54="ex",HYPERLINK(Values!$B$54,Values!$A$53&amp;" folder "&amp;$G54),IF($Z54="","What type of script is it?",IF($Z54="mc",HYPERLINK(Values!$B$57&amp;"\"&amp;$E54,Values!$A$55&amp;" "&amp;$E54&amp;"\"&amp;$G54),HYPERLINK(Values!$B$3&amp;$E54&amp;"\"&amp;$H54,"OWNED\"&amp;$E54&amp;"\"&amp;$H54&amp;"\")))))))))</f>
        <v>CC 2017\ScriptUI Panels</v>
      </c>
      <c r="AC54" s="2" t="str">
        <f>IF($M54=0,"CS6 unsupported",IF(AND($M54=1,$Z54="s"),HYPERLINK(Values!$C$17,Values!$A$15&amp;"\"&amp;Values!$A$17),IF(AND($M54=1,$Z54="ui"),HYPERLINK(Values!$C$18,Values!$A$15&amp;"\"&amp;Values!$A$18),IF(AND($M54=1,$Z54="c"),HYPERLINK(Values!$B$5,Values!$A$5),IF(AND($M54=1,$Z54="p"),HYPERLINK(Values!$C$20&amp;"\"&amp;$E54,Values!$A$15&amp;"\"&amp;Values!$A$20&amp;"\"&amp;$E54),IF(AND($M54=1,$Z54="pr"),HYPERLINK(Values!$C$19,Values!$A$15&amp;"\"&amp;Values!$A$19),IF(AND($M54=1,$Z54="mc"),HYPERLINK(Values!$B$56&amp;"\"&amp;$E54,Values!$A$55&amp;" "&amp;$E54&amp;"\"&amp;$G54),IF(AND($M54=1,$Z54=""),"What type of script is it?",HYPERLINK(Values!$B$3&amp;E54&amp;"\"&amp;$H54,"OWNED\"&amp;$E54&amp;"\"&amp;$H54&amp;"\")))))))))</f>
        <v>CS6\ScriptUI Panels</v>
      </c>
      <c r="AE54" t="s">
        <v>154</v>
      </c>
      <c r="AF54" s="6">
        <v>19.989999999999998</v>
      </c>
      <c r="AG54" s="6"/>
      <c r="AH54" s="37">
        <f t="shared" si="11"/>
        <v>14.9925</v>
      </c>
      <c r="AI54" s="81">
        <f>IFERROR(IF(AE54="s",AH54*Values!$C$1,AF54*Values!$C$1),"")</f>
        <v>20.539725000000001</v>
      </c>
    </row>
    <row r="55" spans="2:36" x14ac:dyDescent="0.25">
      <c r="B55" s="15">
        <v>1</v>
      </c>
      <c r="C55">
        <v>100365480</v>
      </c>
      <c r="D55" s="7">
        <v>42338</v>
      </c>
      <c r="E55" s="1" t="s">
        <v>644</v>
      </c>
      <c r="F55" t="s">
        <v>645</v>
      </c>
      <c r="G55" t="s">
        <v>646</v>
      </c>
      <c r="H55" t="s">
        <v>647</v>
      </c>
      <c r="I55" s="50" t="str">
        <f t="shared" si="6"/>
        <v>explode-shape-layers</v>
      </c>
      <c r="J55" t="s">
        <v>648</v>
      </c>
      <c r="K55" s="2" t="str">
        <f t="shared" si="7"/>
        <v>ZLESL3*LUC*TRUDEL*285253412384169SUL1</v>
      </c>
      <c r="L55" t="str">
        <f t="shared" si="8"/>
        <v>CS5</v>
      </c>
      <c r="M55" s="15">
        <v>1</v>
      </c>
      <c r="N55" t="str">
        <f t="shared" si="9"/>
        <v>YES</v>
      </c>
      <c r="O55" t="s">
        <v>196</v>
      </c>
      <c r="P55" t="s">
        <v>98</v>
      </c>
      <c r="Q55" s="13" t="s">
        <v>649</v>
      </c>
      <c r="R55" s="11">
        <v>43129</v>
      </c>
      <c r="S55" t="s">
        <v>283</v>
      </c>
      <c r="T55" t="s">
        <v>650</v>
      </c>
      <c r="U55" s="2" t="str">
        <f t="shared" si="10"/>
        <v>explode-shape-layers help</v>
      </c>
      <c r="V55" t="s">
        <v>651</v>
      </c>
      <c r="W55" s="2" t="str">
        <f>HYPERLINK(Values!$C$3&amp;$E55&amp;"\"&amp;$H55,"OWNED\"&amp;$E55&amp;"\"&amp;$H55)</f>
        <v>OWNED\Zack Lovatt\zl_explodeshapelayers_v3.4.4</v>
      </c>
      <c r="X55" s="2" t="s">
        <v>44</v>
      </c>
      <c r="Y55" s="15" t="s">
        <v>72</v>
      </c>
      <c r="Z55" s="15" t="s">
        <v>72</v>
      </c>
      <c r="AA55" s="2" t="str">
        <f>IF($Z55="s",HYPERLINK(Values!$C$47,Values!$A$46&amp;"\"&amp;Values!$A$17),IF($Z55="ui",HYPERLINK(Values!$C$48,Values!$A$46&amp;"\"&amp;Values!$A$18),IF($Z55="c",HYPERLINK(Values!$C$4,Values!$A$4),IF($Z55="p",HYPERLINK(Values!$C$50&amp;"\"&amp;$E55,Values!$A$46&amp;"\"&amp;Values!$A$20&amp;"\"&amp;$E55),IF($Z55="pr",HYPERLINK(Values!$C$49,Values!$A$46&amp;"\"&amp;Values!$A$19),IF($Z55="ex",HYPERLINK(Values!$B$54,Values!$A$53&amp;" folder "&amp;$G55),IF($Z55="","What type of script is it?",IF($Z55="mc",HYPERLINK(Values!$B$57&amp;"\"&amp;$E55,Values!$A$55&amp;" "&amp;$E55&amp;"\"&amp;$G55),HYPERLINK(Values!$B$3&amp;E55&amp;"\"&amp;$H55,"OWNED\"&amp;$E55&amp;"\"&amp;$H55&amp;"\")))))))))</f>
        <v>CC 2018\ScriptUI Panels</v>
      </c>
      <c r="AB55" s="2" t="str">
        <f>IF($Z55="s",HYPERLINK(Values!$C$41,Values!$A$40&amp;"\"&amp;Values!$A$17),IF($Z55="ui",HYPERLINK(Values!$C$42,Values!$A$40&amp;"\"&amp;Values!$A$18),IF($Z55="c",HYPERLINK(Values!$C$5,Values!$A$5),IF($Z55="p",HYPERLINK(Values!$C$44&amp;"\"&amp;$E55,Values!$A$40&amp;"\"&amp;Values!$A$20&amp;"\"&amp;$E55),IF($Z55="pr",HYPERLINK(Values!$C$44,Values!$A$40&amp;"\"&amp;Values!$A$19),IF($Z55="ex",HYPERLINK(Values!$B$54,Values!$A$53&amp;" folder "&amp;$G55),IF($Z55="","What type of script is it?",IF($Z55="mc",HYPERLINK(Values!$B$57&amp;"\"&amp;$E55,Values!$A$55&amp;" "&amp;$E55&amp;"\"&amp;$G55),HYPERLINK(Values!$B$3&amp;$E55&amp;"\"&amp;$H55,"OWNED\"&amp;$E55&amp;"\"&amp;$H55&amp;"\")))))))))</f>
        <v>CC 2017\ScriptUI Panels</v>
      </c>
      <c r="AC55" s="2" t="str">
        <f>IF($M55=0,"CS6 unsupported",IF(AND($M55=1,$Z55="s"),HYPERLINK(Values!$C$17,Values!$A$15&amp;"\"&amp;Values!$A$17),IF(AND($M55=1,$Z55="ui"),HYPERLINK(Values!$C$18,Values!$A$15&amp;"\"&amp;Values!$A$18),IF(AND($M55=1,$Z55="c"),HYPERLINK(Values!$B$5,Values!$A$5),IF(AND($M55=1,$Z55="p"),HYPERLINK(Values!$C$20&amp;"\"&amp;$E55,Values!$A$15&amp;"\"&amp;Values!$A$20&amp;"\"&amp;$E55),IF(AND($M55=1,$Z55="pr"),HYPERLINK(Values!$C$19,Values!$A$15&amp;"\"&amp;Values!$A$19),IF(AND($M55=1,$Z55="mc"),HYPERLINK(Values!$B$56&amp;"\"&amp;$E55,Values!$A$55&amp;" "&amp;$E55&amp;"\"&amp;$G55),IF(AND($M55=1,$Z55=""),"What type of script is it?",HYPERLINK(Values!$B$3&amp;E55&amp;"\"&amp;$H55,"OWNED\"&amp;$E55&amp;"\"&amp;$H55&amp;"\")))))))))</f>
        <v>CS6\ScriptUI Panels</v>
      </c>
      <c r="AE55" t="s">
        <v>154</v>
      </c>
      <c r="AF55" s="6">
        <v>29.99</v>
      </c>
      <c r="AG55" s="6"/>
      <c r="AH55" s="37">
        <f t="shared" si="11"/>
        <v>22.4925</v>
      </c>
      <c r="AI55" s="81">
        <f>IFERROR(IF(AE55="s",AH55*Values!$C$1,AF55*Values!$C$1),"")</f>
        <v>30.814725000000003</v>
      </c>
    </row>
    <row r="56" spans="2:36" x14ac:dyDescent="0.25">
      <c r="B56" s="15">
        <v>1</v>
      </c>
      <c r="C56">
        <v>100326331</v>
      </c>
      <c r="D56" s="7">
        <v>42232</v>
      </c>
      <c r="E56" s="1" t="s">
        <v>652</v>
      </c>
      <c r="F56" t="s">
        <v>653</v>
      </c>
      <c r="G56" t="s">
        <v>654</v>
      </c>
      <c r="H56" t="s">
        <v>655</v>
      </c>
      <c r="I56" s="50" t="str">
        <f t="shared" si="6"/>
        <v>divide-and-corner</v>
      </c>
      <c r="J56" t="s">
        <v>656</v>
      </c>
      <c r="K56" s="2" t="str">
        <f t="shared" si="7"/>
        <v>EPTDC*LUC*TRUDEL*222753282213310SUL1</v>
      </c>
      <c r="L56" t="str">
        <f t="shared" si="8"/>
        <v>NO</v>
      </c>
      <c r="M56" s="15">
        <v>1</v>
      </c>
      <c r="N56" t="str">
        <f t="shared" si="9"/>
        <v>YES</v>
      </c>
      <c r="P56" t="s">
        <v>98</v>
      </c>
      <c r="Q56" s="13" t="s">
        <v>657</v>
      </c>
      <c r="R56" s="13" t="s">
        <v>658</v>
      </c>
      <c r="S56" t="s">
        <v>283</v>
      </c>
      <c r="T56" t="s">
        <v>659</v>
      </c>
      <c r="U56" s="2" t="str">
        <f t="shared" si="10"/>
        <v>divide-and-corner help</v>
      </c>
      <c r="V56" t="s">
        <v>660</v>
      </c>
      <c r="W56" s="2" t="str">
        <f>HYPERLINK(Values!$C$3&amp;$E56&amp;"\"&amp;$H56,"OWNED\"&amp;$E56&amp;"\"&amp;$H56)</f>
        <v>OWNED\Eofain Ptorrez\divide_corner_v1.0.2</v>
      </c>
      <c r="X56" s="2" t="s">
        <v>44</v>
      </c>
      <c r="Y56" s="15" t="s">
        <v>72</v>
      </c>
      <c r="Z56" s="15" t="s">
        <v>72</v>
      </c>
      <c r="AA56" s="2" t="str">
        <f>IF($Z56="s",HYPERLINK(Values!$C$47,Values!$A$46&amp;"\"&amp;Values!$A$17),IF($Z56="ui",HYPERLINK(Values!$C$48,Values!$A$46&amp;"\"&amp;Values!$A$18),IF($Z56="c",HYPERLINK(Values!$C$4,Values!$A$4),IF($Z56="p",HYPERLINK(Values!$C$50&amp;"\"&amp;$E56,Values!$A$46&amp;"\"&amp;Values!$A$20&amp;"\"&amp;$E56),IF($Z56="pr",HYPERLINK(Values!$C$49,Values!$A$46&amp;"\"&amp;Values!$A$19),IF($Z56="ex",HYPERLINK(Values!$B$54,Values!$A$53&amp;" folder "&amp;$G56),IF($Z56="","What type of script is it?",IF($Z56="mc",HYPERLINK(Values!$B$57&amp;"\"&amp;$E56,Values!$A$55&amp;" "&amp;$E56&amp;"\"&amp;$G56),HYPERLINK(Values!$B$3&amp;E56&amp;"\"&amp;$H56,"OWNED\"&amp;$E56&amp;"\"&amp;$H56&amp;"\")))))))))</f>
        <v>CC 2018\ScriptUI Panels</v>
      </c>
      <c r="AB56" s="2" t="str">
        <f>IF($Z56="s",HYPERLINK(Values!$C$41,Values!$A$40&amp;"\"&amp;Values!$A$17),IF($Z56="ui",HYPERLINK(Values!$C$42,Values!$A$40&amp;"\"&amp;Values!$A$18),IF($Z56="c",HYPERLINK(Values!$C$5,Values!$A$5),IF($Z56="p",HYPERLINK(Values!$C$44&amp;"\"&amp;$E56,Values!$A$40&amp;"\"&amp;Values!$A$20&amp;"\"&amp;$E56),IF($Z56="pr",HYPERLINK(Values!$C$44,Values!$A$40&amp;"\"&amp;Values!$A$19),IF($Z56="ex",HYPERLINK(Values!$B$54,Values!$A$53&amp;" folder "&amp;$G56),IF($Z56="","What type of script is it?",IF($Z56="mc",HYPERLINK(Values!$B$57&amp;"\"&amp;$E56,Values!$A$55&amp;" "&amp;$E56&amp;"\"&amp;$G56),HYPERLINK(Values!$B$3&amp;$E56&amp;"\"&amp;$H56,"OWNED\"&amp;$E56&amp;"\"&amp;$H56&amp;"\")))))))))</f>
        <v>CC 2017\ScriptUI Panels</v>
      </c>
      <c r="AC56" s="2" t="str">
        <f>IF($M56=0,"CS6 unsupported",IF(AND($M56=1,$Z56="s"),HYPERLINK(Values!$C$17,Values!$A$15&amp;"\"&amp;Values!$A$17),IF(AND($M56=1,$Z56="ui"),HYPERLINK(Values!$C$18,Values!$A$15&amp;"\"&amp;Values!$A$18),IF(AND($M56=1,$Z56="c"),HYPERLINK(Values!$B$5,Values!$A$5),IF(AND($M56=1,$Z56="p"),HYPERLINK(Values!$C$20&amp;"\"&amp;$E56,Values!$A$15&amp;"\"&amp;Values!$A$20&amp;"\"&amp;$E56),IF(AND($M56=1,$Z56="pr"),HYPERLINK(Values!$C$19,Values!$A$15&amp;"\"&amp;Values!$A$19),IF(AND($M56=1,$Z56="mc"),HYPERLINK(Values!$B$56&amp;"\"&amp;$E56,Values!$A$55&amp;" "&amp;$E56&amp;"\"&amp;$G56),IF(AND($M56=1,$Z56=""),"What type of script is it?",HYPERLINK(Values!$B$3&amp;E56&amp;"\"&amp;$H56,"OWNED\"&amp;$E56&amp;"\"&amp;$H56&amp;"\")))))))))</f>
        <v>CS6\ScriptUI Panels</v>
      </c>
      <c r="AE56" t="s">
        <v>154</v>
      </c>
      <c r="AF56" s="6">
        <v>19.989999999999998</v>
      </c>
      <c r="AG56" s="6"/>
      <c r="AH56" s="37">
        <f t="shared" si="11"/>
        <v>14.9925</v>
      </c>
      <c r="AI56" s="81">
        <f>IFERROR(IF(AE56="s",AH56*Values!$C$1,AF56*Values!$C$1),"")</f>
        <v>20.539725000000001</v>
      </c>
    </row>
    <row r="57" spans="2:36" x14ac:dyDescent="0.25">
      <c r="B57" s="15">
        <v>1</v>
      </c>
      <c r="C57">
        <v>100240723</v>
      </c>
      <c r="D57" s="7">
        <v>41975</v>
      </c>
      <c r="E57" s="31" t="s">
        <v>501</v>
      </c>
      <c r="F57" t="s">
        <v>661</v>
      </c>
      <c r="G57" t="s">
        <v>662</v>
      </c>
      <c r="H57" t="s">
        <v>663</v>
      </c>
      <c r="I57" s="50" t="str">
        <f t="shared" si="6"/>
        <v>bg-renderer</v>
      </c>
      <c r="J57" t="s">
        <v>664</v>
      </c>
      <c r="K57" s="2" t="str">
        <f t="shared" si="7"/>
        <v>Luc**Trudel**1709955673Pro</v>
      </c>
      <c r="L57" t="str">
        <f t="shared" si="8"/>
        <v>NO</v>
      </c>
      <c r="M57" s="15">
        <v>1</v>
      </c>
      <c r="N57" t="str">
        <f t="shared" si="9"/>
        <v>YES</v>
      </c>
      <c r="P57" t="s">
        <v>98</v>
      </c>
      <c r="Q57" s="13" t="s">
        <v>665</v>
      </c>
      <c r="R57" s="11">
        <v>40663</v>
      </c>
      <c r="S57" t="s">
        <v>283</v>
      </c>
      <c r="T57" t="s">
        <v>666</v>
      </c>
      <c r="U57" s="2" t="str">
        <f t="shared" si="10"/>
        <v>bg-renderer help</v>
      </c>
      <c r="V57" t="s">
        <v>667</v>
      </c>
      <c r="W57" s="2" t="str">
        <f>HYPERLINK(Values!$C$3&amp;$E57&amp;"\"&amp;$H57,"OWNED\"&amp;$E57&amp;"\"&amp;$H57)</f>
        <v>OWNED\Lloyd Alvarez\bg_renderer_v2.12_1</v>
      </c>
      <c r="X57" s="2" t="s">
        <v>44</v>
      </c>
      <c r="Y57" s="15" t="s">
        <v>72</v>
      </c>
      <c r="Z57" s="15" t="s">
        <v>72</v>
      </c>
      <c r="AA57" s="2" t="str">
        <f>IF($Z57="s",HYPERLINK(Values!$C$47,Values!$A$46&amp;"\"&amp;Values!$A$17),IF($Z57="ui",HYPERLINK(Values!$C$48,Values!$A$46&amp;"\"&amp;Values!$A$18),IF($Z57="c",HYPERLINK(Values!$C$4,Values!$A$4),IF($Z57="p",HYPERLINK(Values!$C$50&amp;"\"&amp;$E57,Values!$A$46&amp;"\"&amp;Values!$A$20&amp;"\"&amp;$E57),IF($Z57="pr",HYPERLINK(Values!$C$49,Values!$A$46&amp;"\"&amp;Values!$A$19),IF($Z57="ex",HYPERLINK(Values!$B$54,Values!$A$53&amp;" folder "&amp;$G57),IF($Z57="","What type of script is it?",IF($Z57="mc",HYPERLINK(Values!$B$57&amp;"\"&amp;$E57,Values!$A$55&amp;" "&amp;$E57&amp;"\"&amp;$G57),HYPERLINK(Values!$B$3&amp;E57&amp;"\"&amp;$H57,"OWNED\"&amp;$E57&amp;"\"&amp;$H57&amp;"\")))))))))</f>
        <v>CC 2018\ScriptUI Panels</v>
      </c>
      <c r="AB57" s="2" t="str">
        <f>IF($Z57="s",HYPERLINK(Values!$C$41,Values!$A$40&amp;"\"&amp;Values!$A$17),IF($Z57="ui",HYPERLINK(Values!$C$42,Values!$A$40&amp;"\"&amp;Values!$A$18),IF($Z57="c",HYPERLINK(Values!$C$5,Values!$A$5),IF($Z57="p",HYPERLINK(Values!$C$44&amp;"\"&amp;$E57,Values!$A$40&amp;"\"&amp;Values!$A$20&amp;"\"&amp;$E57),IF($Z57="pr",HYPERLINK(Values!$C$44,Values!$A$40&amp;"\"&amp;Values!$A$19),IF($Z57="ex",HYPERLINK(Values!$B$54,Values!$A$53&amp;" folder "&amp;$G57),IF($Z57="","What type of script is it?",IF($Z57="mc",HYPERLINK(Values!$B$57&amp;"\"&amp;$E57,Values!$A$55&amp;" "&amp;$E57&amp;"\"&amp;$G57),HYPERLINK(Values!$B$3&amp;$E57&amp;"\"&amp;$H57,"OWNED\"&amp;$E57&amp;"\"&amp;$H57&amp;"\")))))))))</f>
        <v>CC 2017\ScriptUI Panels</v>
      </c>
      <c r="AC57" s="2" t="str">
        <f>IF($M57=0,"CS6 unsupported",IF(AND($M57=1,$Z57="s"),HYPERLINK(Values!$C$17,Values!$A$15&amp;"\"&amp;Values!$A$17),IF(AND($M57=1,$Z57="ui"),HYPERLINK(Values!$C$18,Values!$A$15&amp;"\"&amp;Values!$A$18),IF(AND($M57=1,$Z57="c"),HYPERLINK(Values!$B$5,Values!$A$5),IF(AND($M57=1,$Z57="p"),HYPERLINK(Values!$C$20&amp;"\"&amp;$E57,Values!$A$15&amp;"\"&amp;Values!$A$20&amp;"\"&amp;$E57),IF(AND($M57=1,$Z57="pr"),HYPERLINK(Values!$C$19,Values!$A$15&amp;"\"&amp;Values!$A$19),IF(AND($M57=1,$Z57="mc"),HYPERLINK(Values!$B$56&amp;"\"&amp;$E57,Values!$A$55&amp;" "&amp;$E57&amp;"\"&amp;$G57),IF(AND($M57=1,$Z57=""),"What type of script is it?",HYPERLINK(Values!$B$3&amp;E57&amp;"\"&amp;$H57,"OWNED\"&amp;$E57&amp;"\"&amp;$H57&amp;"\")))))))))</f>
        <v>CS6\ScriptUI Panels</v>
      </c>
      <c r="AE57" t="s">
        <v>154</v>
      </c>
      <c r="AF57" s="6">
        <v>34.99</v>
      </c>
      <c r="AG57" s="6"/>
      <c r="AH57" s="37">
        <f t="shared" si="11"/>
        <v>26.2425</v>
      </c>
      <c r="AI57" s="81">
        <f>IFERROR(IF(AE57="s",AH57*Values!$C$1,AF57*Values!$C$1),"")</f>
        <v>35.952225000000006</v>
      </c>
    </row>
    <row r="58" spans="2:36" x14ac:dyDescent="0.25">
      <c r="B58" s="15">
        <v>1</v>
      </c>
      <c r="C58">
        <v>100240723</v>
      </c>
      <c r="D58" s="7">
        <v>41682</v>
      </c>
      <c r="E58" s="1" t="s">
        <v>668</v>
      </c>
      <c r="F58" t="s">
        <v>669</v>
      </c>
      <c r="G58" t="s">
        <v>670</v>
      </c>
      <c r="H58" t="s">
        <v>671</v>
      </c>
      <c r="I58" s="50" t="str">
        <f>HYPERLINK("https://aescripts.com/"&amp;G58,G58)</f>
        <v>tidyup</v>
      </c>
      <c r="J58" t="s">
        <v>672</v>
      </c>
      <c r="K58" s="2" t="str">
        <f>HYPERLINK("https://aescripts.com/downloadable/customer/products/",J58)</f>
        <v>AEDCC*LUC*TRUDEL*425122618835510SUL2</v>
      </c>
      <c r="L58" t="str">
        <f>IF(OR(O58="CS3",O58="CS4",O58="CS5",O58="CS5.5"),O58,"NO")</f>
        <v>CS4</v>
      </c>
      <c r="M58" s="15">
        <v>1</v>
      </c>
      <c r="N58" t="str">
        <f>IF(OR(M58=1,O58="CS6",P58="CS6"),"YES",IF(OR(M58=0,M58=""),"NO"))</f>
        <v>YES</v>
      </c>
      <c r="O58" t="s">
        <v>151</v>
      </c>
      <c r="P58" t="s">
        <v>673</v>
      </c>
      <c r="Q58" s="13" t="s">
        <v>674</v>
      </c>
      <c r="R58" s="11">
        <v>41334</v>
      </c>
      <c r="S58" t="s">
        <v>283</v>
      </c>
      <c r="T58" t="s">
        <v>675</v>
      </c>
      <c r="U58" s="2" t="str">
        <f t="shared" si="10"/>
        <v>tidyup help</v>
      </c>
      <c r="V58" t="s">
        <v>676</v>
      </c>
      <c r="W58" s="2" t="str">
        <f>HYPERLINK(Values!$C$3&amp;$E58&amp;"\"&amp;$H58,"OWNED\"&amp;$E58&amp;"\"&amp;$H58)</f>
        <v>OWNED\Alan Eddie\aed_cornercutters_v2.1_1</v>
      </c>
      <c r="X58" s="2" t="s">
        <v>44</v>
      </c>
      <c r="Y58" s="56" t="s">
        <v>72</v>
      </c>
      <c r="Z58" s="56" t="s">
        <v>72</v>
      </c>
      <c r="AA58" s="2" t="str">
        <f>IF($Z58="s",HYPERLINK(Values!$C$47,Values!$A$46&amp;"\"&amp;Values!$A$17),IF($Z58="ui",HYPERLINK(Values!$C$48,Values!$A$46&amp;"\"&amp;Values!$A$18),IF($Z58="c",HYPERLINK(Values!$C$4,Values!$A$4),IF($Z58="p",HYPERLINK(Values!$C$50&amp;"\"&amp;$E58,Values!$A$46&amp;"\"&amp;Values!$A$20&amp;"\"&amp;$E58),IF($Z58="pr",HYPERLINK(Values!$C$49,Values!$A$46&amp;"\"&amp;Values!$A$19),IF($Z58="ex",HYPERLINK(Values!$B$54,Values!$A$53&amp;" folder "&amp;$G58),IF($Z58="","What type of script is it?",IF($Z58="mc",HYPERLINK(Values!$B$57&amp;"\"&amp;$E58,Values!$A$55&amp;" "&amp;$E58&amp;"\"&amp;$G58),HYPERLINK(Values!$B$3&amp;E58&amp;"\"&amp;$H58,"OWNED\"&amp;$E58&amp;"\"&amp;$H58&amp;"\")))))))))</f>
        <v>CC 2018\ScriptUI Panels</v>
      </c>
      <c r="AB58" s="2" t="str">
        <f>IF($Z58="s",HYPERLINK(Values!$C$41,Values!$A$40&amp;"\"&amp;Values!$A$17),IF($Z58="ui",HYPERLINK(Values!$C$42,Values!$A$40&amp;"\"&amp;Values!$A$18),IF($Z58="c",HYPERLINK(Values!$C$5,Values!$A$5),IF($Z58="p",HYPERLINK(Values!$C$44&amp;"\"&amp;$E58,Values!$A$40&amp;"\"&amp;Values!$A$20&amp;"\"&amp;$E58),IF($Z58="pr",HYPERLINK(Values!$C$44,Values!$A$40&amp;"\"&amp;Values!$A$19),IF($Z58="ex",HYPERLINK(Values!$B$54,Values!$A$53&amp;" folder "&amp;$G58),IF($Z58="","What type of script is it?",IF($Z58="mc",HYPERLINK(Values!$B$57&amp;"\"&amp;$E58,Values!$A$55&amp;" "&amp;$E58&amp;"\"&amp;$G58),HYPERLINK(Values!$B$3&amp;$E58&amp;"\"&amp;$H58,"OWNED\"&amp;$E58&amp;"\"&amp;$H58&amp;"\")))))))))</f>
        <v>CC 2017\ScriptUI Panels</v>
      </c>
      <c r="AC58" s="2" t="str">
        <f>IF($M58=0,"CS6 unsupported",IF(AND($M58=1,$Z58="s"),HYPERLINK(Values!$C$17,Values!$A$15&amp;"\"&amp;Values!$A$17),IF(AND($M58=1,$Z58="ui"),HYPERLINK(Values!$C$18,Values!$A$15&amp;"\"&amp;Values!$A$18),IF(AND($M58=1,$Z58="c"),HYPERLINK(Values!$B$5,Values!$A$5),IF(AND($M58=1,$Z58="p"),HYPERLINK(Values!$C$20&amp;"\"&amp;$E58,Values!$A$15&amp;"\"&amp;Values!$A$20&amp;"\"&amp;$E58),IF(AND($M58=1,$Z58="pr"),HYPERLINK(Values!$C$19,Values!$A$15&amp;"\"&amp;Values!$A$19),IF(AND($M58=1,$Z58="mc"),HYPERLINK(Values!$B$56&amp;"\"&amp;$E58,Values!$A$55&amp;" "&amp;$E58&amp;"\"&amp;$G58),IF(AND($M58=1,$Z58=""),"What type of script is it?",HYPERLINK(Values!$B$3&amp;E58&amp;"\"&amp;$H58,"OWNED\"&amp;$E58&amp;"\"&amp;$H58&amp;"\")))))))))</f>
        <v>CS6\ScriptUI Panels</v>
      </c>
      <c r="AE58" t="s">
        <v>154</v>
      </c>
      <c r="AF58" s="6">
        <v>24.99</v>
      </c>
      <c r="AG58" s="6"/>
      <c r="AH58" s="37">
        <f>IF(AE58="s",AF58*0.75,IF(AE58="n",AF58*0,""))</f>
        <v>18.7425</v>
      </c>
      <c r="AI58" s="81">
        <f>IFERROR(IF(AE58="s",AH58*Values!$C$1,AF58*Values!$C$1),"")</f>
        <v>25.677225</v>
      </c>
    </row>
    <row r="59" spans="2:36" x14ac:dyDescent="0.25">
      <c r="B59" s="15">
        <v>1</v>
      </c>
      <c r="C59">
        <v>100240723</v>
      </c>
      <c r="D59" s="7">
        <v>41682</v>
      </c>
      <c r="E59" s="1" t="s">
        <v>668</v>
      </c>
      <c r="F59" t="s">
        <v>677</v>
      </c>
      <c r="G59" t="s">
        <v>678</v>
      </c>
      <c r="H59" t="s">
        <v>671</v>
      </c>
      <c r="I59" s="50" t="str">
        <f t="shared" si="6"/>
        <v>corner-cutters</v>
      </c>
      <c r="J59" t="s">
        <v>672</v>
      </c>
      <c r="K59" s="2" t="str">
        <f t="shared" si="7"/>
        <v>AEDCC*LUC*TRUDEL*425122618835510SUL2</v>
      </c>
      <c r="L59" t="str">
        <f t="shared" si="8"/>
        <v>CS4</v>
      </c>
      <c r="M59" s="15">
        <v>1</v>
      </c>
      <c r="N59" t="str">
        <f t="shared" si="9"/>
        <v>YES</v>
      </c>
      <c r="O59" t="s">
        <v>151</v>
      </c>
      <c r="P59" t="s">
        <v>673</v>
      </c>
      <c r="Q59" s="13" t="s">
        <v>674</v>
      </c>
      <c r="R59" s="11">
        <v>41334</v>
      </c>
      <c r="S59" t="s">
        <v>283</v>
      </c>
      <c r="T59" t="s">
        <v>675</v>
      </c>
      <c r="U59" s="2" t="str">
        <f t="shared" si="10"/>
        <v>corner-cutters help</v>
      </c>
      <c r="V59" t="s">
        <v>676</v>
      </c>
      <c r="W59" s="2" t="str">
        <f>HYPERLINK(Values!$C$3&amp;$E59&amp;"\"&amp;$H59,"OWNED\"&amp;$E59&amp;"\"&amp;$H59)</f>
        <v>OWNED\Alan Eddie\aed_cornercutters_v2.1_1</v>
      </c>
      <c r="X59" s="2" t="s">
        <v>44</v>
      </c>
      <c r="Y59" s="56" t="s">
        <v>72</v>
      </c>
      <c r="Z59" s="56" t="s">
        <v>72</v>
      </c>
      <c r="AA59" s="2" t="str">
        <f>IF($Z59="s",HYPERLINK(Values!$C$47,Values!$A$46&amp;"\"&amp;Values!$A$17),IF($Z59="ui",HYPERLINK(Values!$C$48,Values!$A$46&amp;"\"&amp;Values!$A$18),IF($Z59="c",HYPERLINK(Values!$C$4,Values!$A$4),IF($Z59="p",HYPERLINK(Values!$C$50&amp;"\"&amp;$E59,Values!$A$46&amp;"\"&amp;Values!$A$20&amp;"\"&amp;$E59),IF($Z59="pr",HYPERLINK(Values!$C$49,Values!$A$46&amp;"\"&amp;Values!$A$19),IF($Z59="ex",HYPERLINK(Values!$B$54,Values!$A$53&amp;" folder "&amp;$G59),IF($Z59="","What type of script is it?",IF($Z59="mc",HYPERLINK(Values!$B$57&amp;"\"&amp;$E59,Values!$A$55&amp;" "&amp;$E59&amp;"\"&amp;$G59),HYPERLINK(Values!$B$3&amp;E59&amp;"\"&amp;$H59,"OWNED\"&amp;$E59&amp;"\"&amp;$H59&amp;"\")))))))))</f>
        <v>CC 2018\ScriptUI Panels</v>
      </c>
      <c r="AB59" s="2" t="str">
        <f>IF($Z59="s",HYPERLINK(Values!$C$41,Values!$A$40&amp;"\"&amp;Values!$A$17),IF($Z59="ui",HYPERLINK(Values!$C$42,Values!$A$40&amp;"\"&amp;Values!$A$18),IF($Z59="c",HYPERLINK(Values!$C$5,Values!$A$5),IF($Z59="p",HYPERLINK(Values!$C$44&amp;"\"&amp;$E59,Values!$A$40&amp;"\"&amp;Values!$A$20&amp;"\"&amp;$E59),IF($Z59="pr",HYPERLINK(Values!$C$44,Values!$A$40&amp;"\"&amp;Values!$A$19),IF($Z59="ex",HYPERLINK(Values!$B$54,Values!$A$53&amp;" folder "&amp;$G59),IF($Z59="","What type of script is it?",IF($Z59="mc",HYPERLINK(Values!$B$57&amp;"\"&amp;$E59,Values!$A$55&amp;" "&amp;$E59&amp;"\"&amp;$G59),HYPERLINK(Values!$B$3&amp;$E59&amp;"\"&amp;$H59,"OWNED\"&amp;$E59&amp;"\"&amp;$H59&amp;"\")))))))))</f>
        <v>CC 2017\ScriptUI Panels</v>
      </c>
      <c r="AC59" s="2" t="str">
        <f>IF($M59=0,"CS6 unsupported",IF(AND($M59=1,$Z59="s"),HYPERLINK(Values!$C$17,Values!$A$15&amp;"\"&amp;Values!$A$17),IF(AND($M59=1,$Z59="ui"),HYPERLINK(Values!$C$18,Values!$A$15&amp;"\"&amp;Values!$A$18),IF(AND($M59=1,$Z59="c"),HYPERLINK(Values!$B$5,Values!$A$5),IF(AND($M59=1,$Z59="p"),HYPERLINK(Values!$C$20&amp;"\"&amp;$E59,Values!$A$15&amp;"\"&amp;Values!$A$20&amp;"\"&amp;$E59),IF(AND($M59=1,$Z59="pr"),HYPERLINK(Values!$C$19,Values!$A$15&amp;"\"&amp;Values!$A$19),IF(AND($M59=1,$Z59="mc"),HYPERLINK(Values!$B$56&amp;"\"&amp;$E59,Values!$A$55&amp;" "&amp;$E59&amp;"\"&amp;$G59),IF(AND($M59=1,$Z59=""),"What type of script is it?",HYPERLINK(Values!$B$3&amp;E59&amp;"\"&amp;$H59,"OWNED\"&amp;$E59&amp;"\"&amp;$H59&amp;"\")))))))))</f>
        <v>CS6\ScriptUI Panels</v>
      </c>
      <c r="AE59" t="s">
        <v>154</v>
      </c>
      <c r="AF59" s="6">
        <v>24.99</v>
      </c>
      <c r="AG59" s="6"/>
      <c r="AH59" s="37">
        <f t="shared" si="11"/>
        <v>18.7425</v>
      </c>
      <c r="AI59" s="81">
        <f>IFERROR(IF(AE59="s",AH59*Values!$C$1,AF59*Values!$C$1),"")</f>
        <v>25.677225</v>
      </c>
    </row>
    <row r="60" spans="2:36" x14ac:dyDescent="0.25">
      <c r="B60" s="15">
        <v>1</v>
      </c>
      <c r="C60">
        <v>100516732</v>
      </c>
      <c r="D60" s="7">
        <v>40924</v>
      </c>
      <c r="E60" s="26" t="s">
        <v>561</v>
      </c>
      <c r="F60" t="s">
        <v>679</v>
      </c>
      <c r="G60" t="s">
        <v>680</v>
      </c>
      <c r="H60" t="s">
        <v>681</v>
      </c>
      <c r="I60" s="50" t="str">
        <f t="shared" si="6"/>
        <v>text2spreadsheet</v>
      </c>
      <c r="J60" t="s">
        <v>682</v>
      </c>
      <c r="K60" s="2" t="str">
        <f t="shared" si="7"/>
        <v>MMT2S*LUC*TRUDEL*349853968225594SUL1</v>
      </c>
      <c r="L60" t="str">
        <f t="shared" si="8"/>
        <v>CS4</v>
      </c>
      <c r="M60" s="15">
        <v>1</v>
      </c>
      <c r="N60" t="str">
        <f t="shared" si="9"/>
        <v>YES</v>
      </c>
      <c r="O60" t="s">
        <v>151</v>
      </c>
      <c r="P60" t="s">
        <v>98</v>
      </c>
      <c r="Q60" s="13" t="s">
        <v>683</v>
      </c>
      <c r="R60" s="11">
        <v>43010</v>
      </c>
      <c r="S60" t="s">
        <v>283</v>
      </c>
      <c r="T60" t="s">
        <v>684</v>
      </c>
      <c r="U60" s="2" t="str">
        <f t="shared" si="10"/>
        <v>text2spreadsheet help</v>
      </c>
      <c r="V60" t="s">
        <v>685</v>
      </c>
      <c r="W60" s="2" t="str">
        <f>HYPERLINK(Values!$C$3&amp;$E60&amp;"\"&amp;$H60,"OWNED\"&amp;$E60&amp;"\"&amp;$H60)</f>
        <v>OWNED\mamoworld\text2spreadsheet_v1_005</v>
      </c>
      <c r="X60" s="2" t="s">
        <v>44</v>
      </c>
      <c r="Y60" s="56" t="s">
        <v>72</v>
      </c>
      <c r="Z60" s="56" t="s">
        <v>72</v>
      </c>
      <c r="AA60" s="2" t="str">
        <f>IF($Z60="s",HYPERLINK(Values!$C$47,Values!$A$46&amp;"\"&amp;Values!$A$17),IF($Z60="ui",HYPERLINK(Values!$C$48,Values!$A$46&amp;"\"&amp;Values!$A$18),IF($Z60="c",HYPERLINK(Values!$C$4,Values!$A$4),IF($Z60="p",HYPERLINK(Values!$C$50&amp;"\"&amp;$E60,Values!$A$46&amp;"\"&amp;Values!$A$20&amp;"\"&amp;$E60),IF($Z60="pr",HYPERLINK(Values!$C$49,Values!$A$46&amp;"\"&amp;Values!$A$19),IF($Z60="ex",HYPERLINK(Values!$B$54,Values!$A$53&amp;" folder "&amp;$G60),IF($Z60="","What type of script is it?",IF($Z60="mc",HYPERLINK(Values!$B$57&amp;"\"&amp;$E60,Values!$A$55&amp;" "&amp;$E60&amp;"\"&amp;$G60),HYPERLINK(Values!$B$3&amp;E60&amp;"\"&amp;$H60,"OWNED\"&amp;$E60&amp;"\"&amp;$H60&amp;"\")))))))))</f>
        <v>CC 2018\ScriptUI Panels</v>
      </c>
      <c r="AB60" s="2" t="str">
        <f>IF($Z60="s",HYPERLINK(Values!$C$41,Values!$A$40&amp;"\"&amp;Values!$A$17),IF($Z60="ui",HYPERLINK(Values!$C$42,Values!$A$40&amp;"\"&amp;Values!$A$18),IF($Z60="c",HYPERLINK(Values!$C$5,Values!$A$5),IF($Z60="p",HYPERLINK(Values!$C$44&amp;"\"&amp;$E60,Values!$A$40&amp;"\"&amp;Values!$A$20&amp;"\"&amp;$E60),IF($Z60="pr",HYPERLINK(Values!$C$44,Values!$A$40&amp;"\"&amp;Values!$A$19),IF($Z60="ex",HYPERLINK(Values!$B$54,Values!$A$53&amp;" folder "&amp;$G60),IF($Z60="","What type of script is it?",IF($Z60="mc",HYPERLINK(Values!$B$57&amp;"\"&amp;$E60,Values!$A$55&amp;" "&amp;$E60&amp;"\"&amp;$G60),HYPERLINK(Values!$B$3&amp;$E60&amp;"\"&amp;$H60,"OWNED\"&amp;$E60&amp;"\"&amp;$H60&amp;"\")))))))))</f>
        <v>CC 2017\ScriptUI Panels</v>
      </c>
      <c r="AC60" s="2" t="str">
        <f>IF($M60=0,"CS6 unsupported",IF(AND($M60=1,$Z60="s"),HYPERLINK(Values!$C$17,Values!$A$15&amp;"\"&amp;Values!$A$17),IF(AND($M60=1,$Z60="ui"),HYPERLINK(Values!$C$18,Values!$A$15&amp;"\"&amp;Values!$A$18),IF(AND($M60=1,$Z60="c"),HYPERLINK(Values!$B$5,Values!$A$5),IF(AND($M60=1,$Z60="p"),HYPERLINK(Values!$C$20&amp;"\"&amp;$E60,Values!$A$15&amp;"\"&amp;Values!$A$20&amp;"\"&amp;$E60),IF(AND($M60=1,$Z60="pr"),HYPERLINK(Values!$C$19,Values!$A$15&amp;"\"&amp;Values!$A$19),IF(AND($M60=1,$Z60="mc"),HYPERLINK(Values!$B$56&amp;"\"&amp;$E60,Values!$A$55&amp;" "&amp;$E60&amp;"\"&amp;$G60),IF(AND($M60=1,$Z60=""),"What type of script is it?",HYPERLINK(Values!$B$3&amp;E60&amp;"\"&amp;$H60,"OWNED\"&amp;$E60&amp;"\"&amp;$H60&amp;"\")))))))))</f>
        <v>CS6\ScriptUI Panels</v>
      </c>
      <c r="AE60" t="s">
        <v>154</v>
      </c>
      <c r="AF60" s="6">
        <v>29.99</v>
      </c>
      <c r="AG60" s="6"/>
      <c r="AH60" s="37">
        <f t="shared" si="11"/>
        <v>22.4925</v>
      </c>
      <c r="AI60" s="81">
        <f>IFERROR(IF(AE60="s",AH60*Values!$C$1,AF60*Values!$C$1),"")</f>
        <v>30.814725000000003</v>
      </c>
    </row>
    <row r="61" spans="2:36" x14ac:dyDescent="0.25">
      <c r="B61" s="15">
        <v>1</v>
      </c>
      <c r="C61">
        <v>882239</v>
      </c>
      <c r="D61" s="7">
        <v>43075</v>
      </c>
      <c r="E61" s="1" t="s">
        <v>686</v>
      </c>
      <c r="F61" t="s">
        <v>687</v>
      </c>
      <c r="G61" t="s">
        <v>688</v>
      </c>
      <c r="H61" t="s">
        <v>689</v>
      </c>
      <c r="I61" s="50" t="str">
        <f>HYPERLINK("https://www.redgiant.com/products/shooter-pluraleyes/"&amp;G61,G61)</f>
        <v>pluralEyes</v>
      </c>
      <c r="J61" t="s">
        <v>690</v>
      </c>
      <c r="K61" s="2" t="str">
        <f>HYPERLINK("https://aescripts.com/downloadable/customer/products/",J61)</f>
        <v>PFEF 4009 1335 3558 2394</v>
      </c>
      <c r="L61" t="str">
        <f>IF(OR(O61="CS3",O61="CS4",O61="CS5",O61="CS5.5"),O61,"NO")</f>
        <v>NO</v>
      </c>
      <c r="M61" s="15">
        <v>1</v>
      </c>
      <c r="N61" t="str">
        <f>IF(OR(M61=1,O61="CS6",P61="CS6"),"YES",IF(OR(M61=0,M61=""),"NO"))</f>
        <v>YES</v>
      </c>
      <c r="P61" t="s">
        <v>165</v>
      </c>
      <c r="Q61" s="13" t="s">
        <v>691</v>
      </c>
      <c r="R61" s="11">
        <v>43230</v>
      </c>
      <c r="S61" t="s">
        <v>126</v>
      </c>
      <c r="U61" s="2" t="str">
        <f t="shared" si="10"/>
        <v>pluralEyes help</v>
      </c>
      <c r="V61" s="2" t="s">
        <v>692</v>
      </c>
      <c r="W61" s="2" t="str">
        <f>HYPERLINK(Values!$C$3&amp;$E61&amp;"\"&amp;$H61,"OWNED\"&amp;$E61&amp;"\"&amp;$H61)</f>
        <v>OWNED\Red Giant\tcsuite_win_full_v14.1.1</v>
      </c>
      <c r="X61" s="2" t="s">
        <v>44</v>
      </c>
      <c r="Y61" s="15"/>
      <c r="Z61" s="15"/>
      <c r="AA61" s="2" t="str">
        <f>IF($Z61="s",HYPERLINK(Values!$C$47,Values!$A$46&amp;"\"&amp;Values!$A$17),IF($Z61="ui",HYPERLINK(Values!$C$48,Values!$A$46&amp;"\"&amp;Values!$A$18),IF($Z61="c",HYPERLINK(Values!$C$4,Values!$A$4),IF($Z61="p",HYPERLINK(Values!$C$50&amp;"\"&amp;$E61,Values!$A$46&amp;"\"&amp;Values!$A$20&amp;"\"&amp;$E61),IF($Z61="pr",HYPERLINK(Values!$C$49,Values!$A$46&amp;"\"&amp;Values!$A$19),IF($Z61="ex",HYPERLINK(Values!$B$54,Values!$A$53&amp;" folder "&amp;$G61),IF($Z61="","What type of script is it?",IF($Z61="mc",HYPERLINK(Values!$B$57&amp;"\"&amp;$E61,Values!$A$55&amp;" "&amp;$E61&amp;"\"&amp;$G61),HYPERLINK(Values!$B$3&amp;E61&amp;"\"&amp;$H61,"OWNED\"&amp;$E61&amp;"\"&amp;$H61&amp;"\")))))))))</f>
        <v>What type of script is it?</v>
      </c>
      <c r="AB61" s="2" t="str">
        <f>IF($Z61="s",HYPERLINK(Values!$C$41,Values!$A$40&amp;"\"&amp;Values!$A$17),IF($Z61="ui",HYPERLINK(Values!$C$42,Values!$A$40&amp;"\"&amp;Values!$A$18),IF($Z61="c",HYPERLINK(Values!$C$5,Values!$A$5),IF($Z61="p",HYPERLINK(Values!$C$44&amp;"\"&amp;$E61,Values!$A$40&amp;"\"&amp;Values!$A$20&amp;"\"&amp;$E61),IF($Z61="pr",HYPERLINK(Values!$C$44,Values!$A$40&amp;"\"&amp;Values!$A$19),IF($Z61="ex",HYPERLINK(Values!$B$54,Values!$A$53&amp;" folder "&amp;$G61),IF($Z61="","What type of script is it?",IF($Z61="mc",HYPERLINK(Values!$B$57&amp;"\"&amp;$E61,Values!$A$55&amp;" "&amp;$E61&amp;"\"&amp;$G61),HYPERLINK(Values!$B$3&amp;$E61&amp;"\"&amp;$H61,"OWNED\"&amp;$E61&amp;"\"&amp;$H61&amp;"\")))))))))</f>
        <v>What type of script is it?</v>
      </c>
      <c r="AC61" s="2" t="str">
        <f>IF($M61=0,"CS6 unsupported",IF(AND($M61=1,$Z61="s"),HYPERLINK(Values!$C$17,Values!$A$15&amp;"\"&amp;Values!$A$17),IF(AND($M61=1,$Z61="ui"),HYPERLINK(Values!$C$18,Values!$A$15&amp;"\"&amp;Values!$A$18),IF(AND($M61=1,$Z61="c"),HYPERLINK(Values!$B$5,Values!$A$5),IF(AND($M61=1,$Z61="p"),HYPERLINK(Values!$C$20&amp;"\"&amp;$E61,Values!$A$15&amp;"\"&amp;Values!$A$20&amp;"\"&amp;$E61),IF(AND($M61=1,$Z61="pr"),HYPERLINK(Values!$C$19,Values!$A$15&amp;"\"&amp;Values!$A$19),IF(AND($M61=1,$Z61="mc"),HYPERLINK(Values!$B$56&amp;"\"&amp;$E61,Values!$A$55&amp;" "&amp;$E61&amp;"\"&amp;$G61),IF(AND($M61=1,$Z61=""),"What type of script is it?",HYPERLINK(Values!$B$3&amp;E61&amp;"\"&amp;$H61,"OWNED\"&amp;$E61&amp;"\"&amp;$H61&amp;"\")))))))))</f>
        <v>What type of script is it?</v>
      </c>
      <c r="AE61" t="s">
        <v>154</v>
      </c>
      <c r="AF61" s="6">
        <v>99</v>
      </c>
      <c r="AG61" s="6"/>
      <c r="AH61" s="37">
        <f t="shared" ref="AH61:AH71" si="12">IF(AE61="s",AF61*0.75,IF(AE61="n",AF61*0,""))</f>
        <v>74.25</v>
      </c>
      <c r="AI61" s="81">
        <f>IFERROR(IF(AE61="s",AH61*Values!$C$1,AF61*Values!$C$1),"")</f>
        <v>101.72250000000001</v>
      </c>
    </row>
    <row r="62" spans="2:36" x14ac:dyDescent="0.25">
      <c r="B62" s="15">
        <v>1</v>
      </c>
      <c r="C62">
        <v>100549262</v>
      </c>
      <c r="D62" s="7">
        <v>42786</v>
      </c>
      <c r="E62" s="1" t="s">
        <v>686</v>
      </c>
      <c r="F62" t="s">
        <v>693</v>
      </c>
      <c r="G62" t="s">
        <v>694</v>
      </c>
      <c r="H62" t="s">
        <v>689</v>
      </c>
      <c r="I62" s="50" t="str">
        <f t="shared" si="6"/>
        <v>trapcode-mir</v>
      </c>
      <c r="J62" t="s">
        <v>695</v>
      </c>
      <c r="K62" s="2" t="str">
        <f t="shared" si="7"/>
        <v>TCMF 2009 1446 3554 4585</v>
      </c>
      <c r="L62" t="str">
        <f t="shared" si="8"/>
        <v>NO</v>
      </c>
      <c r="M62" s="15">
        <v>1</v>
      </c>
      <c r="N62" t="str">
        <f t="shared" si="9"/>
        <v>YES</v>
      </c>
      <c r="P62" t="s">
        <v>165</v>
      </c>
      <c r="Q62" s="13" t="s">
        <v>691</v>
      </c>
      <c r="R62" s="11">
        <v>43230</v>
      </c>
      <c r="S62" t="s">
        <v>126</v>
      </c>
      <c r="T62" t="s">
        <v>696</v>
      </c>
      <c r="U62" s="2" t="str">
        <f t="shared" si="10"/>
        <v>trapcode-mir help</v>
      </c>
      <c r="V62" t="s">
        <v>697</v>
      </c>
      <c r="W62" s="2" t="str">
        <f>HYPERLINK(Values!$C$3&amp;$E62&amp;"\"&amp;$H62,"OWNED\"&amp;$E62&amp;"\"&amp;$H62)</f>
        <v>OWNED\Red Giant\tcsuite_win_full_v14.1.1</v>
      </c>
      <c r="X62" s="2" t="s">
        <v>44</v>
      </c>
      <c r="Y62" s="15"/>
      <c r="Z62" s="15"/>
      <c r="AA62" s="2" t="str">
        <f>IF($Z62="s",HYPERLINK(Values!$C$47,Values!$A$46&amp;"\"&amp;Values!$A$17),IF($Z62="ui",HYPERLINK(Values!$C$48,Values!$A$46&amp;"\"&amp;Values!$A$18),IF($Z62="c",HYPERLINK(Values!$C$4,Values!$A$4),IF($Z62="p",HYPERLINK(Values!$C$50&amp;"\"&amp;$E62,Values!$A$46&amp;"\"&amp;Values!$A$20&amp;"\"&amp;$E62),IF($Z62="pr",HYPERLINK(Values!$C$49,Values!$A$46&amp;"\"&amp;Values!$A$19),IF($Z62="ex",HYPERLINK(Values!$B$54,Values!$A$53&amp;" folder "&amp;$G62),IF($Z62="","What type of script is it?",IF($Z62="mc",HYPERLINK(Values!$B$57&amp;"\"&amp;$E62,Values!$A$55&amp;" "&amp;$E62&amp;"\"&amp;$G62),HYPERLINK(Values!$B$3&amp;E62&amp;"\"&amp;$H62,"OWNED\"&amp;$E62&amp;"\"&amp;$H62&amp;"\")))))))))</f>
        <v>What type of script is it?</v>
      </c>
      <c r="AB62" s="2" t="str">
        <f>IF($Z62="s",HYPERLINK(Values!$C$41,Values!$A$40&amp;"\"&amp;Values!$A$17),IF($Z62="ui",HYPERLINK(Values!$C$42,Values!$A$40&amp;"\"&amp;Values!$A$18),IF($Z62="c",HYPERLINK(Values!$C$5,Values!$A$5),IF($Z62="p",HYPERLINK(Values!$C$44&amp;"\"&amp;$E62,Values!$A$40&amp;"\"&amp;Values!$A$20&amp;"\"&amp;$E62),IF($Z62="pr",HYPERLINK(Values!$C$44,Values!$A$40&amp;"\"&amp;Values!$A$19),IF($Z62="ex",HYPERLINK(Values!$B$54,Values!$A$53&amp;" folder "&amp;$G62),IF($Z62="","What type of script is it?",IF($Z62="mc",HYPERLINK(Values!$B$57&amp;"\"&amp;$E62,Values!$A$55&amp;" "&amp;$E62&amp;"\"&amp;$G62),HYPERLINK(Values!$B$3&amp;$E62&amp;"\"&amp;$H62,"OWNED\"&amp;$E62&amp;"\"&amp;$H62&amp;"\")))))))))</f>
        <v>What type of script is it?</v>
      </c>
      <c r="AC62" s="2" t="str">
        <f>IF($M62=0,"CS6 unsupported",IF(AND($M62=1,$Z62="s"),HYPERLINK(Values!$C$17,Values!$A$15&amp;"\"&amp;Values!$A$17),IF(AND($M62=1,$Z62="ui"),HYPERLINK(Values!$C$18,Values!$A$15&amp;"\"&amp;Values!$A$18),IF(AND($M62=1,$Z62="c"),HYPERLINK(Values!$B$5,Values!$A$5),IF(AND($M62=1,$Z62="p"),HYPERLINK(Values!$C$20&amp;"\"&amp;$E62,Values!$A$15&amp;"\"&amp;Values!$A$20&amp;"\"&amp;$E62),IF(AND($M62=1,$Z62="pr"),HYPERLINK(Values!$C$19,Values!$A$15&amp;"\"&amp;Values!$A$19),IF(AND($M62=1,$Z62="mc"),HYPERLINK(Values!$B$56&amp;"\"&amp;$E62,Values!$A$55&amp;" "&amp;$E62&amp;"\"&amp;$G62),IF(AND($M62=1,$Z62=""),"What type of script is it?",HYPERLINK(Values!$B$3&amp;E62&amp;"\"&amp;$H62,"OWNED\"&amp;$E62&amp;"\"&amp;$H62&amp;"\")))))))))</f>
        <v>What type of script is it?</v>
      </c>
      <c r="AE62" t="s">
        <v>154</v>
      </c>
      <c r="AF62" s="6">
        <v>99</v>
      </c>
      <c r="AG62" s="6"/>
      <c r="AH62" s="37">
        <f t="shared" si="12"/>
        <v>74.25</v>
      </c>
      <c r="AI62" s="81">
        <f>IFERROR(IF(AE62="s",AH62*Values!$C$1,AF62*Values!$C$1),"")</f>
        <v>101.72250000000001</v>
      </c>
    </row>
    <row r="63" spans="2:36" x14ac:dyDescent="0.25">
      <c r="B63" s="15">
        <v>1</v>
      </c>
      <c r="C63">
        <v>100827791</v>
      </c>
      <c r="D63">
        <v>43291</v>
      </c>
      <c r="E63" t="s">
        <v>698</v>
      </c>
      <c r="F63" t="s">
        <v>699</v>
      </c>
      <c r="G63" t="s">
        <v>700</v>
      </c>
      <c r="H63" t="s">
        <v>701</v>
      </c>
      <c r="I63" t="str">
        <f t="shared" ref="I63:I76" si="13">HYPERLINK("https://aescripts.com/"&amp;G63)</f>
        <v>https://aescripts.com/foxretimer</v>
      </c>
      <c r="J63" t="s">
        <v>702</v>
      </c>
      <c r="K63" t="str">
        <f t="shared" si="7"/>
        <v>FOXR*LUC*TRUDEL*400798413473933SUL1</v>
      </c>
      <c r="M63">
        <v>1</v>
      </c>
      <c r="N63" t="str">
        <f>IF(M63=1,"YES",IF(M63="0","NO",""))</f>
        <v>YES</v>
      </c>
      <c r="O63" t="s">
        <v>13</v>
      </c>
      <c r="P63" t="s">
        <v>98</v>
      </c>
      <c r="Q63" s="13" t="s">
        <v>43</v>
      </c>
      <c r="R63" s="11">
        <v>43277</v>
      </c>
      <c r="S63" t="s">
        <v>159</v>
      </c>
      <c r="T63" t="s">
        <v>703</v>
      </c>
      <c r="U63" s="2" t="str">
        <f t="shared" si="10"/>
        <v>foxretimer help</v>
      </c>
      <c r="V63" t="s">
        <v>704</v>
      </c>
      <c r="W63" s="2" t="str">
        <f>IF(J63="trial",HYPERLINK(Values!$C$2&amp;$E63&amp;"\"&amp;$H63,"*TRIAL* "&amp;$E63&amp;"\"&amp;$H63),HYPERLINK(Values!$B$3&amp;E63&amp;"\"&amp;$H63,"OWNED\"&amp;$E63&amp;"\"&amp;$H63&amp;"\"))</f>
        <v>OWNED\Fox Scripts\foxretimer_v1.0.1\</v>
      </c>
      <c r="X63" s="2"/>
      <c r="Y63" s="56" t="s">
        <v>72</v>
      </c>
      <c r="Z63" s="56" t="s">
        <v>72</v>
      </c>
      <c r="AA63" s="2" t="str">
        <f>IF(AND($Z63="s",$J63="trial"),HYPERLINK(Values!$C$47&amp;"\TRIALS",Values!$A$46&amp;"\"&amp;Values!$A$17&amp;"\TRIALS"),IF($Z63="s",HYPERLINK(Values!$C$47,Values!$A$46&amp;"\"&amp;Values!$A$17),IF($Z63="ui",HYPERLINK(Values!$C$48,Values!$A$46&amp;"\"&amp;Values!$A$18),IF($Z63="c",HYPERLINK(Values!$C$4,Values!$A$4),IF($Z63="p",HYPERLINK(Values!$C$50&amp;"\"&amp;$E63,Values!$A$46&amp;"\"&amp;Values!$A$20&amp;"\"&amp;$E63),IF($Z63="pr",HYPERLINK(Values!$C$49,Values!$A$46&amp;"\"&amp;Values!$A$19),IF($Z63="ex",HYPERLINK(Values!$B$54,Values!$A$53&amp;" folder "&amp;$G63),IF($Z63="","What type of script is it?",IF($Z63="mc",HYPERLINK(Values!$B$57&amp;"\"&amp;$E63,Values!$A$55&amp;" "&amp;$E63&amp;"\"&amp;$G63),HYPERLINK(Values!$B$3&amp;E63&amp;"\"&amp;$H63,"OWNED\"&amp;$E63&amp;"\"&amp;$H63&amp;"\"))))))))))</f>
        <v>CC 2018\ScriptUI Panels</v>
      </c>
      <c r="AB63" s="2" t="str">
        <f>IF($Z63="s",HYPERLINK(Values!$C$41,Values!$A$40&amp;"\"&amp;Values!$A$17),IF($Z63="ui",HYPERLINK(Values!$C$42,Values!$A$40&amp;"\"&amp;Values!$A$18),IF($Z63="c",HYPERLINK(Values!$C$5,Values!$A$5),IF($Z63="p",HYPERLINK(Values!$C$44&amp;"\"&amp;$E63,Values!$A$40&amp;"\"&amp;Values!$A$20&amp;"\"&amp;$E63),IF($Z63="pr",HYPERLINK(Values!$C$44,Values!$A$40&amp;"\"&amp;Values!$A$19),IF($Z63="ex",HYPERLINK(Values!$B$54,Values!$A$53&amp;" folder "&amp;$G63),IF($Z63="","What type of script is it?",IF($Z63="mc",HYPERLINK(Values!$B$57&amp;"\"&amp;$E63,Values!$A$55&amp;" "&amp;$E63&amp;"\"&amp;$G63),HYPERLINK(Values!$B$3&amp;$E63&amp;"\"&amp;$H63,"OWNED\"&amp;$E63&amp;"\"&amp;$H63&amp;"\")))))))))</f>
        <v>CC 2017\ScriptUI Panels</v>
      </c>
      <c r="AC63" s="2" t="str">
        <f>IF($M63=0,"CS6 unsupported",IF(AND($M63=1,$Z63="s"),HYPERLINK(Values!$C$17,Values!$A$15&amp;"\"&amp;Values!$A$17),IF(AND($M63=1,$Z63="ui"),HYPERLINK(Values!$C$18,Values!$A$15&amp;"\"&amp;Values!$A$18),IF(AND($M63=1,$Z63="c"),HYPERLINK(Values!$B$5,Values!$A$5),IF(AND($M63=1,$Z63="p"),HYPERLINK(Values!$C$20&amp;"\"&amp;$E63,Values!$A$15&amp;"\"&amp;Values!$A$20&amp;"\"&amp;$E63),IF(AND($M63=1,$Z63="pr"),HYPERLINK(Values!$C$19,Values!$A$15&amp;"\"&amp;Values!$A$19),IF(AND($M63=1,$Z63="mc"),HYPERLINK(Values!$B$56&amp;"\"&amp;$E63,Values!$A$55&amp;" "&amp;$E63&amp;"\"&amp;$G63),IF(AND($M63=1,$Z63=""),"What type of script is it?",HYPERLINK(Values!$B$3&amp;E63&amp;"\"&amp;$H63,"OWNED\"&amp;$E63&amp;"\"&amp;$H63&amp;"\")))))))))</f>
        <v>CS6\ScriptUI Panels</v>
      </c>
      <c r="AF63" s="6">
        <v>24.99</v>
      </c>
      <c r="AG63" s="6"/>
      <c r="AH63" s="37" t="str">
        <f t="shared" si="12"/>
        <v/>
      </c>
      <c r="AI63" s="81">
        <f>IFERROR(IF(AE63="s",AH63*Values!$C$1,AF63*Values!$C$1),"")</f>
        <v>34.2363</v>
      </c>
    </row>
    <row r="64" spans="2:36" x14ac:dyDescent="0.25">
      <c r="B64" s="15">
        <v>1</v>
      </c>
      <c r="C64">
        <v>100827791</v>
      </c>
      <c r="D64" s="7">
        <v>43291</v>
      </c>
      <c r="E64" s="5" t="s">
        <v>254</v>
      </c>
      <c r="F64" s="5" t="s">
        <v>705</v>
      </c>
      <c r="G64" s="5" t="s">
        <v>706</v>
      </c>
      <c r="H64" t="s">
        <v>707</v>
      </c>
      <c r="I64" s="2" t="str">
        <f t="shared" si="13"/>
        <v>https://aescripts.com/obsessive-layers</v>
      </c>
      <c r="J64" t="s">
        <v>708</v>
      </c>
      <c r="K64" s="2" t="str">
        <f t="shared" si="7"/>
        <v>TDROL2*LUC*TRUDEL*434762619823185SUL1</v>
      </c>
      <c r="L64" s="5"/>
      <c r="M64">
        <v>1</v>
      </c>
      <c r="N64" t="str">
        <f>IF(OR(M64=1,L64="CS6",P64="CS6"),"YES",IF(OR(M64=0,M64=""),"NO"))</f>
        <v>YES</v>
      </c>
      <c r="O64" s="15" t="s">
        <v>13</v>
      </c>
      <c r="P64" s="15" t="s">
        <v>98</v>
      </c>
      <c r="Q64" s="1" t="s">
        <v>709</v>
      </c>
      <c r="R64" s="11">
        <v>43124</v>
      </c>
      <c r="S64" s="1" t="s">
        <v>159</v>
      </c>
      <c r="T64" s="1" t="s">
        <v>710</v>
      </c>
      <c r="U64" s="2" t="str">
        <f t="shared" si="10"/>
        <v>obsessive-layers help</v>
      </c>
      <c r="V64" s="1"/>
      <c r="W64" s="2" t="str">
        <f>IF(J64="trial",HYPERLINK(Values!$C$2&amp;$E64,"*TRIAL* "&amp;$E64&amp;"\"&amp;$H64),HYPERLINK(Values!$B$3&amp;E64&amp;"\"&amp;$H64,"OWNED\"&amp;$E64&amp;"\"&amp;$H64&amp;"\"))</f>
        <v>OWNED\The Drawing Room\obsessive_layers_2.1.8\</v>
      </c>
      <c r="X64" s="2" t="s">
        <v>44</v>
      </c>
      <c r="Y64" s="15" t="s">
        <v>72</v>
      </c>
      <c r="Z64" s="15" t="s">
        <v>72</v>
      </c>
      <c r="AA64" s="2" t="str">
        <f>IF($Z64="s",HYPERLINK(Values!$C$47,Values!$A$46&amp;"\"&amp;Values!$A$17),IF($Z64="ui",HYPERLINK(Values!$C$48,Values!$A$46&amp;"\"&amp;Values!$A$18),IF($Z64="c",HYPERLINK(Values!$C$4,Values!$A$4),IF($Z64="p",HYPERLINK(Values!$C$50&amp;"\"&amp;$E64,Values!$A$46&amp;"\"&amp;Values!$A$20&amp;"\"&amp;$E64),IF($Z64="pr",HYPERLINK(Values!$C$49,Values!$A$46&amp;"\"&amp;Values!$A$19),IF($Z64="ex",HYPERLINK(Values!$B$54,Values!$A$53&amp;" folder "&amp;$G64),IF($Z64="","What type of script is it?",IF($Z64="mc",HYPERLINK(Values!$B$57&amp;"\"&amp;$E64,Values!$A$55&amp;" "&amp;$E64&amp;"\"&amp;$G64),HYPERLINK(Values!$B$3&amp;E64&amp;"\"&amp;$H64,"OWNED\"&amp;$E64&amp;"\"&amp;$H64&amp;"\")))))))))</f>
        <v>CC 2018\ScriptUI Panels</v>
      </c>
      <c r="AB64" s="2" t="str">
        <f>IF($Z64="s",HYPERLINK(Values!$C$41,Values!$A$40&amp;"\"&amp;Values!$A$17),IF($Z64="ui",HYPERLINK(Values!$C$42,Values!$A$40&amp;"\"&amp;Values!$A$18),IF($Z64="c",HYPERLINK(Values!$C$5,Values!$A$5),IF($Z64="p",HYPERLINK(Values!$C$44&amp;"\"&amp;$E64,Values!$A$40&amp;"\"&amp;Values!$A$20&amp;"\"&amp;$E64),IF($Z64="pr",HYPERLINK(Values!$C$44,Values!$A$40&amp;"\"&amp;Values!$A$19),IF($Z64="ex",HYPERLINK(Values!$B$54,Values!$A$53&amp;" folder "&amp;$G64),IF($Z64="","What type of script is it?",IF($Z64="mc",HYPERLINK(Values!$B$57&amp;"\"&amp;$E64,Values!$A$55&amp;" "&amp;$E64&amp;"\"&amp;$G64),HYPERLINK(Values!$B$3&amp;$E64&amp;"\"&amp;$H64,"OWNED\"&amp;$E64&amp;"\"&amp;$H64&amp;"\")))))))))</f>
        <v>CC 2017\ScriptUI Panels</v>
      </c>
      <c r="AC64" s="2" t="str">
        <f>IF($M64=0,"CS6 unsupported",IF(AND($M64=1,$Z64="s"),HYPERLINK(Values!$C$17,Values!$A$15&amp;"\"&amp;Values!$A$17),IF(AND($M64=1,$Z64="ui"),HYPERLINK(Values!$C$18,Values!$A$15&amp;"\"&amp;Values!$A$18),IF(AND($M64=1,$Z64="c"),HYPERLINK(Values!$B$5,Values!$A$5),IF(AND($M64=1,$Z64="p"),HYPERLINK(Values!$C$20&amp;"\"&amp;$E64,Values!$A$15&amp;"\"&amp;Values!$A$20&amp;"\"&amp;$E64),IF(AND($M64=1,$Z64="pr"),HYPERLINK(Values!$C$19,Values!$A$15&amp;"\"&amp;Values!$A$19),IF(AND($M64=1,$Z64="mc"),HYPERLINK(Values!$B$56&amp;"\"&amp;$E64,Values!$A$55&amp;" "&amp;$E64&amp;"\"&amp;$G64),IF(AND($M64=1,$Z64=""),"What type of script is it?",HYPERLINK(Values!$B$3&amp;E64&amp;"\"&amp;$H64,"OWNED\"&amp;$E64&amp;"\"&amp;$H64&amp;"\")))))))))</f>
        <v>CS6\ScriptUI Panels</v>
      </c>
      <c r="AD64" s="1"/>
      <c r="AE64" s="24"/>
      <c r="AH64" s="37" t="str">
        <f t="shared" si="12"/>
        <v/>
      </c>
      <c r="AI64" s="81">
        <f>IFERROR(IF(AE64="s",AH64*Values!$C$1,AF64*Values!$C$1),"")</f>
        <v>0</v>
      </c>
      <c r="AJ64" s="1"/>
    </row>
    <row r="65" spans="2:40" x14ac:dyDescent="0.25">
      <c r="B65" s="15">
        <v>1</v>
      </c>
      <c r="C65">
        <v>100827791</v>
      </c>
      <c r="D65" s="7">
        <v>43291</v>
      </c>
      <c r="E65" s="5" t="s">
        <v>711</v>
      </c>
      <c r="F65" s="5" t="s">
        <v>712</v>
      </c>
      <c r="G65" s="5" t="s">
        <v>713</v>
      </c>
      <c r="H65" t="s">
        <v>714</v>
      </c>
      <c r="I65" s="2" t="str">
        <f t="shared" si="13"/>
        <v>https://aescripts.com/queuemaster</v>
      </c>
      <c r="J65" t="s">
        <v>715</v>
      </c>
      <c r="K65" s="2" t="str">
        <f t="shared" si="7"/>
        <v>DJQM*LUC*TRUDEL*322844513254677SUL1</v>
      </c>
      <c r="L65" s="5"/>
      <c r="M65">
        <v>1</v>
      </c>
      <c r="N65" t="str">
        <f>IF(OR(M65=1,L65="CS6",P65="CS6"),"YES",IF(OR(M65=0,M65=""),"NO"))</f>
        <v>YES</v>
      </c>
      <c r="O65" s="15" t="s">
        <v>13</v>
      </c>
      <c r="P65" s="15" t="s">
        <v>98</v>
      </c>
      <c r="Q65" s="1" t="s">
        <v>716</v>
      </c>
      <c r="R65" s="11">
        <v>42078</v>
      </c>
      <c r="S65" s="1" t="s">
        <v>106</v>
      </c>
      <c r="T65" s="1" t="s">
        <v>717</v>
      </c>
      <c r="U65" s="2" t="str">
        <f t="shared" si="10"/>
        <v>queuemaster help</v>
      </c>
      <c r="V65" s="1" t="s">
        <v>718</v>
      </c>
      <c r="W65" s="2" t="str">
        <f>IF(J65="trial",HYPERLINK(Values!$C$2&amp;$E65,"*TRIAL* "&amp;$E65&amp;"\"&amp;$H65),HYPERLINK(Values!$B$3&amp;E65&amp;"\"&amp;$H65,"OWNED\"&amp;$E65&amp;"\"&amp;$H65&amp;"\"))</f>
        <v>OWNED\David Jacobson\djqueuemaster_v1.10\</v>
      </c>
      <c r="X65" s="2" t="s">
        <v>44</v>
      </c>
      <c r="Y65" s="15" t="s">
        <v>72</v>
      </c>
      <c r="Z65" s="15" t="s">
        <v>72</v>
      </c>
      <c r="AA65" s="2" t="str">
        <f>IF($Z65="s",HYPERLINK(Values!$C$47,Values!$A$46&amp;"\"&amp;Values!$A$17),IF($Z65="ui",HYPERLINK(Values!$C$48,Values!$A$46&amp;"\"&amp;Values!$A$18),IF($Z65="c",HYPERLINK(Values!$C$4,Values!$A$4),IF($Z65="p",HYPERLINK(Values!$C$50&amp;"\"&amp;$E65,Values!$A$46&amp;"\"&amp;Values!$A$20&amp;"\"&amp;$E65),IF($Z65="pr",HYPERLINK(Values!$C$49,Values!$A$46&amp;"\"&amp;Values!$A$19),IF($Z65="ex",HYPERLINK(Values!$B$54,Values!$A$53&amp;" folder "&amp;$G65),IF($Z65="","What type of script is it?",IF($Z65="mc",HYPERLINK(Values!$B$57&amp;"\"&amp;$E65,Values!$A$55&amp;" "&amp;$E65&amp;"\"&amp;$G65),HYPERLINK(Values!$B$3&amp;E65&amp;"\"&amp;$H65,"OWNED\"&amp;$E65&amp;"\"&amp;$H65&amp;"\")))))))))</f>
        <v>CC 2018\ScriptUI Panels</v>
      </c>
      <c r="AB65" s="2" t="str">
        <f>IF($Z65="s",HYPERLINK(Values!$C$41,Values!$A$40&amp;"\"&amp;Values!$A$17),IF($Z65="ui",HYPERLINK(Values!$C$42,Values!$A$40&amp;"\"&amp;Values!$A$18),IF($Z65="c",HYPERLINK(Values!$C$5,Values!$A$5),IF($Z65="p",HYPERLINK(Values!$C$44&amp;"\"&amp;$E65,Values!$A$40&amp;"\"&amp;Values!$A$20&amp;"\"&amp;$E65),IF($Z65="pr",HYPERLINK(Values!$C$44,Values!$A$40&amp;"\"&amp;Values!$A$19),IF($Z65="ex",HYPERLINK(Values!$B$54,Values!$A$53&amp;" folder "&amp;$G65),IF($Z65="","What type of script is it?",IF($Z65="mc",HYPERLINK(Values!$B$57&amp;"\"&amp;$E65,Values!$A$55&amp;" "&amp;$E65&amp;"\"&amp;$G65),HYPERLINK(Values!$B$3&amp;$E65&amp;"\"&amp;$H65,"OWNED\"&amp;$E65&amp;"\"&amp;$H65&amp;"\")))))))))</f>
        <v>CC 2017\ScriptUI Panels</v>
      </c>
      <c r="AC65" s="2" t="str">
        <f>IF($M65=0,"CS6 unsupported",IF(AND($M65=1,$Z65="s"),HYPERLINK(Values!$C$17,Values!$A$15&amp;"\"&amp;Values!$A$17),IF(AND($M65=1,$Z65="ui"),HYPERLINK(Values!$C$18,Values!$A$15&amp;"\"&amp;Values!$A$18),IF(AND($M65=1,$Z65="c"),HYPERLINK(Values!$B$5,Values!$A$5),IF(AND($M65=1,$Z65="p"),HYPERLINK(Values!$C$20&amp;"\"&amp;$E65,Values!$A$15&amp;"\"&amp;Values!$A$20&amp;"\"&amp;$E65),IF(AND($M65=1,$Z65="pr"),HYPERLINK(Values!$C$19,Values!$A$15&amp;"\"&amp;Values!$A$19),IF(AND($M65=1,$Z65="mc"),HYPERLINK(Values!$B$56&amp;"\"&amp;$E65,Values!$A$55&amp;" "&amp;$E65&amp;"\"&amp;$G65),IF(AND($M65=1,$Z65=""),"What type of script is it?",HYPERLINK(Values!$B$3&amp;E65&amp;"\"&amp;$H65,"OWNED\"&amp;$E65&amp;"\"&amp;$H65&amp;"\")))))))))</f>
        <v>CS6\ScriptUI Panels</v>
      </c>
      <c r="AD65" s="1"/>
      <c r="AE65" s="24"/>
      <c r="AH65" s="37" t="str">
        <f t="shared" si="12"/>
        <v/>
      </c>
      <c r="AI65" s="81">
        <f>IFERROR(IF(AE65="s",AH65*Values!$C$1,AF65*Values!$C$1),"")</f>
        <v>0</v>
      </c>
      <c r="AJ65" s="1"/>
    </row>
    <row r="66" spans="2:40" x14ac:dyDescent="0.25">
      <c r="B66" s="15">
        <v>1</v>
      </c>
      <c r="C66">
        <v>100827791</v>
      </c>
      <c r="D66" s="7">
        <v>43291</v>
      </c>
      <c r="E66" s="5" t="s">
        <v>711</v>
      </c>
      <c r="F66" s="5" t="s">
        <v>719</v>
      </c>
      <c r="G66" s="5" t="s">
        <v>720</v>
      </c>
      <c r="H66" t="s">
        <v>721</v>
      </c>
      <c r="I66" s="2" t="str">
        <f t="shared" si="13"/>
        <v>https://aescripts.com/renderhogs</v>
      </c>
      <c r="J66" t="s">
        <v>722</v>
      </c>
      <c r="K66" s="2" t="str">
        <f t="shared" si="7"/>
        <v>DJRH*LUC*TRUDEL*114018985553700SUL1</v>
      </c>
      <c r="L66" s="5"/>
      <c r="M66">
        <v>1</v>
      </c>
      <c r="N66" t="str">
        <f>IF(OR(M66=1,L66="CS6",P66="CS6"),"YES",IF(OR(M66=0,M66=""),"NO"))</f>
        <v>YES</v>
      </c>
      <c r="O66" s="15" t="s">
        <v>13</v>
      </c>
      <c r="P66" s="15" t="s">
        <v>98</v>
      </c>
      <c r="Q66" s="1" t="s">
        <v>241</v>
      </c>
      <c r="R66" s="11">
        <v>42029</v>
      </c>
      <c r="S66" s="1" t="s">
        <v>106</v>
      </c>
      <c r="T66" s="1" t="s">
        <v>723</v>
      </c>
      <c r="U66" s="2" t="str">
        <f t="shared" si="10"/>
        <v>renderhogs help</v>
      </c>
      <c r="V66" s="1" t="s">
        <v>724</v>
      </c>
      <c r="W66" s="2" t="str">
        <f>IF(J66="trial",HYPERLINK(Values!$C$2&amp;$E66,"*TRIAL* "&amp;$E66&amp;"\"&amp;$H66),HYPERLINK(Values!$B$3&amp;E66&amp;"\"&amp;$H66,"OWNED\"&amp;$E66&amp;"\"&amp;$H66&amp;"\"))</f>
        <v>OWNED\David Jacobson\renderhogs_1.00\</v>
      </c>
      <c r="X66" s="2" t="s">
        <v>44</v>
      </c>
      <c r="Y66" s="15" t="s">
        <v>72</v>
      </c>
      <c r="Z66" s="15" t="s">
        <v>72</v>
      </c>
      <c r="AA66" s="2" t="str">
        <f>IF($Z66="s",HYPERLINK(Values!$C$47,Values!$A$46&amp;"\"&amp;Values!$A$17),IF($Z66="ui",HYPERLINK(Values!$C$48,Values!$A$46&amp;"\"&amp;Values!$A$18),IF($Z66="c",HYPERLINK(Values!$C$4,Values!$A$4),IF($Z66="p",HYPERLINK(Values!$C$50&amp;"\"&amp;$E66,Values!$A$46&amp;"\"&amp;Values!$A$20&amp;"\"&amp;$E66),IF($Z66="pr",HYPERLINK(Values!$C$49,Values!$A$46&amp;"\"&amp;Values!$A$19),IF($Z66="ex",HYPERLINK(Values!$B$54,Values!$A$53&amp;" folder "&amp;$G66),IF($Z66="","What type of script is it?",IF($Z66="mc",HYPERLINK(Values!$B$57&amp;"\"&amp;$E66,Values!$A$55&amp;" "&amp;$E66&amp;"\"&amp;$G66),HYPERLINK(Values!$B$3&amp;E66&amp;"\"&amp;$H66,"OWNED\"&amp;$E66&amp;"\"&amp;$H66&amp;"\")))))))))</f>
        <v>CC 2018\ScriptUI Panels</v>
      </c>
      <c r="AB66" s="2" t="str">
        <f>IF($Z66="s",HYPERLINK(Values!$C$41,Values!$A$40&amp;"\"&amp;Values!$A$17),IF($Z66="ui",HYPERLINK(Values!$C$42,Values!$A$40&amp;"\"&amp;Values!$A$18),IF($Z66="c",HYPERLINK(Values!$C$5,Values!$A$5),IF($Z66="p",HYPERLINK(Values!$C$44&amp;"\"&amp;$E66,Values!$A$40&amp;"\"&amp;Values!$A$20&amp;"\"&amp;$E66),IF($Z66="pr",HYPERLINK(Values!$C$44,Values!$A$40&amp;"\"&amp;Values!$A$19),IF($Z66="ex",HYPERLINK(Values!$B$54,Values!$A$53&amp;" folder "&amp;$G66),IF($Z66="","What type of script is it?",IF($Z66="mc",HYPERLINK(Values!$B$57&amp;"\"&amp;$E66,Values!$A$55&amp;" "&amp;$E66&amp;"\"&amp;$G66),HYPERLINK(Values!$B$3&amp;$E66&amp;"\"&amp;$H66,"OWNED\"&amp;$E66&amp;"\"&amp;$H66&amp;"\")))))))))</f>
        <v>CC 2017\ScriptUI Panels</v>
      </c>
      <c r="AC66" s="2" t="str">
        <f>IF($M66=0,"CS6 unsupported",IF(AND($M66=1,$Z66="s"),HYPERLINK(Values!$C$17,Values!$A$15&amp;"\"&amp;Values!$A$17),IF(AND($M66=1,$Z66="ui"),HYPERLINK(Values!$C$18,Values!$A$15&amp;"\"&amp;Values!$A$18),IF(AND($M66=1,$Z66="c"),HYPERLINK(Values!$B$5,Values!$A$5),IF(AND($M66=1,$Z66="p"),HYPERLINK(Values!$C$20&amp;"\"&amp;$E66,Values!$A$15&amp;"\"&amp;Values!$A$20&amp;"\"&amp;$E66),IF(AND($M66=1,$Z66="pr"),HYPERLINK(Values!$C$19,Values!$A$15&amp;"\"&amp;Values!$A$19),IF(AND($M66=1,$Z66="mc"),HYPERLINK(Values!$B$56&amp;"\"&amp;$E66,Values!$A$55&amp;" "&amp;$E66&amp;"\"&amp;$G66),IF(AND($M66=1,$Z66=""),"What type of script is it?",HYPERLINK(Values!$B$3&amp;E66&amp;"\"&amp;$H66,"OWNED\"&amp;$E66&amp;"\"&amp;$H66&amp;"\")))))))))</f>
        <v>CS6\ScriptUI Panels</v>
      </c>
      <c r="AD66" s="1"/>
      <c r="AE66" s="24"/>
      <c r="AH66" s="37" t="str">
        <f t="shared" si="12"/>
        <v/>
      </c>
      <c r="AI66" s="81">
        <f>IFERROR(IF(AE66="s",AH66*Values!$C$1,AF66*Values!$C$1),"")</f>
        <v>0</v>
      </c>
      <c r="AJ66" s="1"/>
    </row>
    <row r="67" spans="2:40" x14ac:dyDescent="0.25">
      <c r="B67" s="15">
        <v>0</v>
      </c>
      <c r="C67">
        <v>100828177</v>
      </c>
      <c r="D67" s="7">
        <v>43292</v>
      </c>
      <c r="E67" t="s">
        <v>107</v>
      </c>
      <c r="F67" t="s">
        <v>725</v>
      </c>
      <c r="G67" t="s">
        <v>726</v>
      </c>
      <c r="H67" t="s">
        <v>727</v>
      </c>
      <c r="I67" s="2" t="str">
        <f t="shared" si="13"/>
        <v>https://aescripts.com/aempeg</v>
      </c>
      <c r="J67" t="s">
        <v>728</v>
      </c>
      <c r="K67" s="2" t="str">
        <f t="shared" si="7"/>
        <v>JDAEM*LUC*TRUDEL*322253345259228SUL1</v>
      </c>
      <c r="L67" s="5" t="s">
        <v>333</v>
      </c>
      <c r="M67">
        <v>0</v>
      </c>
      <c r="N67" t="str">
        <f>IF(M67=1,"YES",IF(M67=0,"NO",""))</f>
        <v>NO</v>
      </c>
      <c r="O67" s="15" t="s">
        <v>333</v>
      </c>
      <c r="P67" s="15" t="s">
        <v>98</v>
      </c>
      <c r="Q67" s="1" t="s">
        <v>729</v>
      </c>
      <c r="R67" s="11">
        <v>42875</v>
      </c>
      <c r="S67" s="1"/>
      <c r="T67" s="1"/>
      <c r="U67" s="2" t="str">
        <f t="shared" si="10"/>
        <v>aempeg help</v>
      </c>
      <c r="V67" s="1" t="s">
        <v>730</v>
      </c>
      <c r="W67" s="2" t="str">
        <f>IF(J67="trial",HYPERLINK(Values!$C$2&amp;$E67&amp;"\"&amp;$H67,"*TRIAL* "&amp;$E67&amp;"\"&amp;$H67),HYPERLINK(Values!$B$3&amp;E67&amp;"\"&amp;$H67,"OWNED\"&amp;$E67&amp;"\"&amp;$H67&amp;"\"))</f>
        <v>OWNED\Jacob Danell\aempeg_1.2.7\</v>
      </c>
      <c r="X67" s="2" t="s">
        <v>44</v>
      </c>
      <c r="Y67" s="15" t="s">
        <v>72</v>
      </c>
      <c r="Z67" s="15" t="s">
        <v>72</v>
      </c>
      <c r="AA67" s="2" t="str">
        <f>IF(AND($Z67="s",$J67="trial"),HYPERLINK(Values!$C$47&amp;"\TRIALS",Values!$A$46&amp;"\"&amp;Values!$A$17&amp;"\TRIALS"),IF($Z67="s",HYPERLINK(Values!$C$47,Values!$A$46&amp;"\"&amp;Values!$A$17),IF($Z67="ui",HYPERLINK(Values!$C$48,Values!$A$46&amp;"\"&amp;Values!$A$18),IF($Z67="c",HYPERLINK(Values!$C$4,Values!$A$4),IF($Z67="p",HYPERLINK(Values!$C$50&amp;"\"&amp;$E67,Values!$A$46&amp;"\"&amp;Values!$A$20&amp;"\"&amp;$E67),IF($Z67="pr",HYPERLINK(Values!$C$49,Values!$A$46&amp;"\"&amp;Values!$A$19),IF($Z67="ex",HYPERLINK(Values!$B$54,Values!$A$53&amp;" folder "&amp;$G67),IF($Z67="","What type of script is it?",IF($Z67="mc",HYPERLINK(Values!$B$57&amp;"\"&amp;$E67,Values!$A$55&amp;" "&amp;$E67&amp;"\"&amp;$G67),HYPERLINK(Values!$B$3&amp;E67&amp;"\"&amp;$H67,"OWNED\"&amp;$E67&amp;"\"&amp;$H67&amp;"\"))))))))))</f>
        <v>CC 2018\ScriptUI Panels</v>
      </c>
      <c r="AB67" s="2" t="str">
        <f>IF($Z67="s",HYPERLINK(Values!$C$41,Values!$A$40&amp;"\"&amp;Values!$A$17),IF($Z67="ui",HYPERLINK(Values!$C$42,Values!$A$40&amp;"\"&amp;Values!$A$18),IF($Z67="c",HYPERLINK(Values!$C$5,Values!$A$5),IF($Z67="p",HYPERLINK(Values!$C$44&amp;"\"&amp;$E67,Values!$A$40&amp;"\"&amp;Values!$A$20&amp;"\"&amp;$E67),IF($Z67="pr",HYPERLINK(Values!$C$44,Values!$A$40&amp;"\"&amp;Values!$A$19),IF($Z67="ex",HYPERLINK(Values!$B$54,Values!$A$53&amp;" folder "&amp;$G67),IF($Z67="","What type of script is it?",IF($Z67="mc",HYPERLINK(Values!$B$57&amp;"\"&amp;$E67,Values!$A$55&amp;" "&amp;$E67&amp;"\"&amp;$G67),HYPERLINK(Values!$B$3&amp;$E67&amp;"\"&amp;$H67,"OWNED\"&amp;$E67&amp;"\"&amp;$H67&amp;"\")))))))))</f>
        <v>CC 2017\ScriptUI Panels</v>
      </c>
      <c r="AC67" s="2" t="str">
        <f>IF($M67=0,"CS6 unsupported",IF(AND($M67=1,$Z67="s"),HYPERLINK(Values!$C$17,Values!$A$15&amp;"\"&amp;Values!$A$17),IF(AND($M67=1,$Z67="ui"),HYPERLINK(Values!$C$18,Values!$A$15&amp;"\"&amp;Values!$A$18),IF(AND($M67=1,$Z67="c"),HYPERLINK(Values!$B$5,Values!$A$5),IF(AND($M67=1,$Z67="p"),HYPERLINK(Values!$C$20&amp;"\"&amp;$E67,Values!$A$15&amp;"\"&amp;Values!$A$20&amp;"\"&amp;$E67),IF(AND($M67=1,$Z67="pr"),HYPERLINK(Values!$C$19,Values!$A$15&amp;"\"&amp;Values!$A$19),IF(AND($M67=1,$Z67="mc"),HYPERLINK(Values!$B$56&amp;"\"&amp;$E67,Values!$A$55&amp;" "&amp;$E67&amp;"\"&amp;$G67),IF(AND($M67=1,$Z67=""),"What type of script is it?",HYPERLINK(Values!$B$3&amp;E67&amp;"\"&amp;$H67,"OWNED\"&amp;$E67&amp;"\"&amp;$H67&amp;"\")))))))))</f>
        <v>CS6 unsupported</v>
      </c>
      <c r="AD67" s="1"/>
      <c r="AE67" s="24"/>
      <c r="AF67" s="6">
        <v>14.99</v>
      </c>
      <c r="AG67" s="6"/>
      <c r="AH67" s="37" t="str">
        <f t="shared" si="12"/>
        <v/>
      </c>
      <c r="AI67" s="81">
        <f>IFERROR(IF(AE67="s",AH67*Values!$C$1,AF67*Values!$C$1),"")</f>
        <v>20.536300000000001</v>
      </c>
      <c r="AJ67" s="37"/>
      <c r="AL67" s="6" t="str">
        <f>IF(AK67="BUY",AH67,"")</f>
        <v/>
      </c>
    </row>
    <row r="68" spans="2:40" x14ac:dyDescent="0.25">
      <c r="C68">
        <v>101015711</v>
      </c>
      <c r="D68" s="7">
        <v>43594</v>
      </c>
      <c r="E68" s="5" t="s">
        <v>237</v>
      </c>
      <c r="F68" t="s">
        <v>731</v>
      </c>
      <c r="G68" t="s">
        <v>732</v>
      </c>
      <c r="H68" t="s">
        <v>733</v>
      </c>
      <c r="I68" s="2" t="str">
        <f t="shared" si="13"/>
        <v>https://aescripts.com/ocd-renamer</v>
      </c>
      <c r="J68" t="s">
        <v>734</v>
      </c>
      <c r="K68" s="2" t="str">
        <f>HYPERLINK("https://aescripts.com/downloadable/customer/products/",J68)</f>
        <v>PEOR*LUC*TRUDEL*322243183711719SUL1</v>
      </c>
      <c r="L68" s="5" t="s">
        <v>735</v>
      </c>
      <c r="M68">
        <v>1</v>
      </c>
      <c r="O68" s="15" t="s">
        <v>13</v>
      </c>
      <c r="P68" s="15" t="s">
        <v>736</v>
      </c>
      <c r="Q68" s="1" t="s">
        <v>737</v>
      </c>
      <c r="R68" s="11">
        <v>43472</v>
      </c>
      <c r="S68" s="1" t="s">
        <v>106</v>
      </c>
      <c r="T68" s="1" t="s">
        <v>738</v>
      </c>
      <c r="U68" s="2" t="str">
        <f t="shared" si="10"/>
        <v>ocd-renamer help</v>
      </c>
      <c r="V68" s="1" t="s">
        <v>739</v>
      </c>
      <c r="W68" s="2" t="str">
        <f>IF(J68="trial",HYPERLINK(Values!$C$2&amp;$E68&amp;"\"&amp;$H68,"*TRIAL* "&amp;$E68&amp;"\"&amp;$H68),HYPERLINK(Values!$B$3&amp;E68&amp;"\"&amp;$H68,"OWNED\"&amp;$E68&amp;"\"&amp;$H68&amp;"\"))</f>
        <v>OWNED\Plugin Everything\ocd_v1.1.2\</v>
      </c>
      <c r="X68" s="2" t="s">
        <v>44</v>
      </c>
      <c r="Y68" s="15" t="s">
        <v>72</v>
      </c>
      <c r="Z68" s="15" t="s">
        <v>72</v>
      </c>
      <c r="AA68" s="2" t="str">
        <f>IF(AND($Z68="s",$J68="trial"),HYPERLINK(Values!$C$47&amp;"\TRIALS",Values!$A$46&amp;"\"&amp;Values!$A$17&amp;"\TRIALS"),IF($Z68="s",HYPERLINK(Values!$C$47,Values!$A$46&amp;"\"&amp;Values!$A$17),IF($Z68="ui",HYPERLINK(Values!$C$48,Values!$A$46&amp;"\"&amp;Values!$A$18),IF($Z68="c",HYPERLINK(Values!$C$4,Values!$A$4),IF($Z68="p",HYPERLINK(Values!$C$50&amp;"\"&amp;$E68,Values!$A$46&amp;"\"&amp;Values!$A$20&amp;"\"&amp;$E68),IF($Z68="pr",HYPERLINK(Values!$C$49,Values!$A$46&amp;"\"&amp;Values!$A$19),IF($Z68="ex",HYPERLINK(Values!$B$54,Values!$A$53&amp;" folder "&amp;$G68),IF($Z68="","What type of script is it?",IF($Z68="mc",HYPERLINK(Values!$B$57&amp;"\"&amp;$E68,Values!$A$55&amp;" "&amp;$E68&amp;"\"&amp;$G68),HYPERLINK(Values!$B$3&amp;E68&amp;"\"&amp;$H68,"OWNED\"&amp;$E68&amp;"\"&amp;$H68&amp;"\"))))))))))</f>
        <v>CC 2018\ScriptUI Panels</v>
      </c>
      <c r="AB68" s="2" t="str">
        <f>IF($Z68="s",HYPERLINK(Values!$C$41,Values!$A$40&amp;"\"&amp;Values!$A$17),IF($Z68="ui",HYPERLINK(Values!$C$42,Values!$A$40&amp;"\"&amp;Values!$A$18),IF($Z68="c",HYPERLINK(Values!$C$5,Values!$A$5),IF($Z68="p",HYPERLINK(Values!$C$44&amp;"\"&amp;$E68,Values!$A$40&amp;"\"&amp;Values!$A$20&amp;"\"&amp;$E68),IF($Z68="pr",HYPERLINK(Values!$C$44,Values!$A$40&amp;"\"&amp;Values!$A$19),IF($Z68="ex",HYPERLINK(Values!$B$54,Values!$A$53&amp;" folder "&amp;$G68),IF($Z68="","What type of script is it?",IF($Z68="mc",HYPERLINK(Values!$B$57&amp;"\"&amp;$E68,Values!$A$55&amp;" "&amp;$E68&amp;"\"&amp;$G68),HYPERLINK(Values!$B$3&amp;$E68&amp;"\"&amp;$H68,"OWNED\"&amp;$E68&amp;"\"&amp;$H68&amp;"\")))))))))</f>
        <v>CC 2017\ScriptUI Panels</v>
      </c>
      <c r="AC68" s="2" t="str">
        <f>IF($M68=0,"CS6 unsupported",IF(AND($M68=1,$Z68="s"),HYPERLINK(Values!$C$17,Values!$A$15&amp;"\"&amp;Values!$A$17),IF(AND($M68=1,$Z68="ui"),HYPERLINK(Values!$C$18,Values!$A$15&amp;"\"&amp;Values!$A$18),IF(AND($M68=1,$Z68="c"),HYPERLINK(Values!$B$5,Values!$A$5),IF(AND($M68=1,$Z68="p"),HYPERLINK(Values!$C$20&amp;"\"&amp;$E68,Values!$A$15&amp;"\"&amp;Values!$A$20&amp;"\"&amp;$E68),IF(AND($M68=1,$Z68="pr"),HYPERLINK(Values!$C$19,Values!$A$15&amp;"\"&amp;Values!$A$19),IF(AND($M68=1,$Z68="mc"),HYPERLINK(Values!$B$56&amp;"\"&amp;$E68,Values!$A$55&amp;" "&amp;$E68&amp;"\"&amp;$G68),IF(AND($M68=1,$Z68=""),"What type of script is it?",HYPERLINK(Values!$B$3&amp;E68&amp;"\"&amp;$H68,"OWNED\"&amp;$E68&amp;"\"&amp;$H68&amp;"\")))))))))</f>
        <v>CS6\ScriptUI Panels</v>
      </c>
      <c r="AD68" s="1"/>
      <c r="AE68" s="24" t="s">
        <v>154</v>
      </c>
      <c r="AF68" s="6">
        <v>9.9499999999999993</v>
      </c>
      <c r="AG68" s="6"/>
      <c r="AH68" s="37">
        <f t="shared" si="12"/>
        <v>7.4624999999999995</v>
      </c>
      <c r="AI68" s="81">
        <f>IFERROR(IF(AE68="s",AH68*Values!$C$1,AF68*Values!$C$1),"")</f>
        <v>10.223625</v>
      </c>
      <c r="AJ68" s="37"/>
      <c r="AL68" s="6"/>
    </row>
    <row r="69" spans="2:40" x14ac:dyDescent="0.25">
      <c r="C69">
        <v>101015711</v>
      </c>
      <c r="D69" s="7">
        <v>43594</v>
      </c>
      <c r="E69" s="5" t="s">
        <v>237</v>
      </c>
      <c r="F69" t="s">
        <v>740</v>
      </c>
      <c r="G69" t="s">
        <v>741</v>
      </c>
      <c r="H69" t="s">
        <v>742</v>
      </c>
      <c r="I69" s="2" t="str">
        <f t="shared" si="13"/>
        <v>https://aescripts.com/file-hunter</v>
      </c>
      <c r="J69" t="s">
        <v>743</v>
      </c>
      <c r="K69" s="2" t="str">
        <f>HYPERLINK("https://aescripts.com/downloadable/customer/products/",J69)</f>
        <v>PEFH*LUC*TRUDEL*112250946278627SUL1</v>
      </c>
      <c r="L69" s="5" t="s">
        <v>744</v>
      </c>
      <c r="M69"/>
      <c r="O69" s="15" t="s">
        <v>745</v>
      </c>
      <c r="P69" s="15" t="s">
        <v>746</v>
      </c>
      <c r="Q69" s="1" t="s">
        <v>610</v>
      </c>
      <c r="R69" s="11">
        <v>43485</v>
      </c>
      <c r="S69" s="1" t="s">
        <v>587</v>
      </c>
      <c r="T69" s="1" t="s">
        <v>747</v>
      </c>
      <c r="U69" s="2" t="str">
        <f t="shared" si="10"/>
        <v>file-hunter help</v>
      </c>
      <c r="V69" s="1" t="s">
        <v>748</v>
      </c>
      <c r="W69" s="2" t="str">
        <f>IF(J69="trial",HYPERLINK(Values!$C$2&amp;$E69&amp;"\"&amp;$H69,"*TRIAL* "&amp;$E69&amp;"\"&amp;$H69),HYPERLINK(Values!$B$3&amp;E69&amp;"\"&amp;$H69,"OWNED\"&amp;$E69&amp;"\"&amp;$H69&amp;"\"))</f>
        <v>OWNED\Plugin Everything\file_hinter_v1.0.4\</v>
      </c>
      <c r="X69" s="2" t="s">
        <v>44</v>
      </c>
      <c r="Y69" s="15" t="s">
        <v>300</v>
      </c>
      <c r="Z69" s="15" t="s">
        <v>300</v>
      </c>
      <c r="AA69" s="2" t="str">
        <f>IF(AND($Z69="s",$J69="trial"),HYPERLINK(Values!$C$47&amp;"\TRIALS",Values!$A$46&amp;"\"&amp;Values!$A$17&amp;"\TRIALS"),IF($Z69="s",HYPERLINK(Values!$C$47,Values!$A$46&amp;"\"&amp;Values!$A$17),IF($Z69="ui",HYPERLINK(Values!$C$48,Values!$A$46&amp;"\"&amp;Values!$A$18),IF($Z69="c",HYPERLINK(Values!$C$4,Values!$A$4),IF($Z69="p",HYPERLINK(Values!$C$50&amp;"\"&amp;$E69,Values!$A$46&amp;"\"&amp;Values!$A$20&amp;"\"&amp;$E69),IF($Z69="pr",HYPERLINK(Values!$C$49,Values!$A$46&amp;"\"&amp;Values!$A$19),IF($Z69="ex",HYPERLINK(Values!$B$54,Values!$A$53&amp;" folder "&amp;$G69),IF($Z69="","What type of script is it?",IF($Z69="mc",HYPERLINK(Values!$B$57&amp;"\"&amp;$E69,Values!$A$55&amp;" "&amp;$E69&amp;"\"&amp;$G69),HYPERLINK(Values!$B$3&amp;E69&amp;"\"&amp;$H69,"OWNED\"&amp;$E69&amp;"\"&amp;$H69&amp;"\"))))))))))</f>
        <v>Extensions folder file-hunter</v>
      </c>
      <c r="AB69" s="2" t="str">
        <f>IF($Z69="s",HYPERLINK(Values!$C$41,Values!$A$40&amp;"\"&amp;Values!$A$17),IF($Z69="ui",HYPERLINK(Values!$C$42,Values!$A$40&amp;"\"&amp;Values!$A$18),IF($Z69="c",HYPERLINK(Values!$C$5,Values!$A$5),IF($Z69="p",HYPERLINK(Values!$C$44&amp;"\"&amp;$E69,Values!$A$40&amp;"\"&amp;Values!$A$20&amp;"\"&amp;$E69),IF($Z69="pr",HYPERLINK(Values!$C$44,Values!$A$40&amp;"\"&amp;Values!$A$19),IF($Z69="ex",HYPERLINK(Values!$B$54,Values!$A$53&amp;" folder "&amp;$G69),IF($Z69="","What type of script is it?",IF($Z69="mc",HYPERLINK(Values!$B$57&amp;"\"&amp;$E69,Values!$A$55&amp;" "&amp;$E69&amp;"\"&amp;$G69),HYPERLINK(Values!$B$3&amp;$E69&amp;"\"&amp;$H69,"OWNED\"&amp;$E69&amp;"\"&amp;$H69&amp;"\")))))))))</f>
        <v>Extensions folder file-hunter</v>
      </c>
      <c r="AC69" s="2" t="str">
        <f>IF($M69=0,"CS6 unsupported",IF(AND($M69=1,$Z69="s"),HYPERLINK(Values!$C$17,Values!$A$15&amp;"\"&amp;Values!$A$17),IF(AND($M69=1,$Z69="ui"),HYPERLINK(Values!$C$18,Values!$A$15&amp;"\"&amp;Values!$A$18),IF(AND($M69=1,$Z69="c"),HYPERLINK(Values!$B$5,Values!$A$5),IF(AND($M69=1,$Z69="p"),HYPERLINK(Values!$C$20&amp;"\"&amp;$E69,Values!$A$15&amp;"\"&amp;Values!$A$20&amp;"\"&amp;$E69),IF(AND($M69=1,$Z69="pr"),HYPERLINK(Values!$C$19,Values!$A$15&amp;"\"&amp;Values!$A$19),IF(AND($M69=1,$Z69="mc"),HYPERLINK(Values!$B$56&amp;"\"&amp;$E69,Values!$A$55&amp;" "&amp;$E69&amp;"\"&amp;$G69),IF(AND($M69=1,$Z69=""),"What type of script is it?",HYPERLINK(Values!$B$3&amp;E69&amp;"\"&amp;$H69,"OWNED\"&amp;$E69&amp;"\"&amp;$H69&amp;"\")))))))))</f>
        <v>CS6 unsupported</v>
      </c>
      <c r="AD69" s="1"/>
      <c r="AE69" s="24" t="s">
        <v>154</v>
      </c>
      <c r="AF69" s="6">
        <v>9.9499999999999993</v>
      </c>
      <c r="AG69" s="6"/>
      <c r="AH69" s="37">
        <f>IF(AE69="s",AF69*0.75,IF(AE69="n",AF69*0,""))</f>
        <v>7.4624999999999995</v>
      </c>
      <c r="AI69" s="81">
        <f>IFERROR(IF(AE69="s",AH69*Values!$C$1,AF69*Values!$C$1),"")</f>
        <v>10.223625</v>
      </c>
      <c r="AJ69" s="37"/>
      <c r="AL69" s="6"/>
    </row>
    <row r="70" spans="2:40" x14ac:dyDescent="0.25">
      <c r="B70" s="15">
        <v>1</v>
      </c>
      <c r="C70">
        <v>101015711</v>
      </c>
      <c r="D70" s="7">
        <v>43594</v>
      </c>
      <c r="E70" s="5" t="s">
        <v>237</v>
      </c>
      <c r="F70" s="5" t="s">
        <v>749</v>
      </c>
      <c r="G70" s="5" t="s">
        <v>750</v>
      </c>
      <c r="H70" t="s">
        <v>751</v>
      </c>
      <c r="I70" s="2" t="str">
        <f t="shared" si="13"/>
        <v>https://aescripts.com/cartoon-moblur</v>
      </c>
      <c r="J70" t="s">
        <v>752</v>
      </c>
      <c r="K70" s="2" t="str">
        <f t="shared" si="7"/>
        <v>PECM*LUC*TRUDEL*232241329773623SUL1</v>
      </c>
      <c r="L70" s="5"/>
      <c r="M70">
        <v>1</v>
      </c>
      <c r="N70" t="str">
        <f>IF(OR(M70=1,L70="CS6",O70="CS6"),"YES",IF(OR(M70=0,M70=""),"NO"))</f>
        <v>YES</v>
      </c>
      <c r="O70" s="15" t="s">
        <v>13</v>
      </c>
      <c r="P70" s="15" t="s">
        <v>98</v>
      </c>
      <c r="Q70" s="1" t="s">
        <v>542</v>
      </c>
      <c r="R70" s="11">
        <v>43254</v>
      </c>
      <c r="S70" s="1" t="s">
        <v>321</v>
      </c>
      <c r="T70" s="1" t="s">
        <v>753</v>
      </c>
      <c r="U70" s="2" t="str">
        <f t="shared" si="10"/>
        <v>cartoon-moblur help</v>
      </c>
      <c r="V70" s="1" t="s">
        <v>754</v>
      </c>
      <c r="W70" s="2" t="str">
        <f>IF(J70="trial",HYPERLINK(Values!$C$2&amp;$E70&amp;"\"&amp;$H70,"*TRIAL* "&amp;$E70&amp;"\"&amp;$H70),HYPERLINK(Values!$B$3&amp;E70&amp;"\"&amp;$H70,"OWNED\"&amp;$E70&amp;"\"&amp;$H70&amp;"\"))</f>
        <v>OWNED\Plugin Everything\cartoon_moblur_v1.5.2\</v>
      </c>
      <c r="X70" s="2" t="s">
        <v>44</v>
      </c>
      <c r="Y70" s="15" t="s">
        <v>755</v>
      </c>
      <c r="Z70" s="15" t="s">
        <v>755</v>
      </c>
      <c r="AA70" s="2" t="str">
        <f>IF(AND($Z70="s",$J70="trial"),HYPERLINK(Values!$C$47&amp;"\TRIALS",Values!$A$46&amp;"\"&amp;Values!$A$17&amp;"\TRIALS"),IF($Z70="s",HYPERLINK(Values!$C$47,Values!$A$46&amp;"\"&amp;Values!$A$17),IF($Z70="ui",HYPERLINK(Values!$C$48,Values!$A$46&amp;"\"&amp;Values!$A$18),IF($Z70="c",HYPERLINK(Values!$C$4,Values!$A$4),IF($Z70="p",HYPERLINK(Values!$C$50&amp;"\"&amp;$E70,Values!$A$46&amp;"\"&amp;Values!$A$20&amp;"\"&amp;$E70),IF($Z70="pr",HYPERLINK(Values!$C$49,Values!$A$46&amp;"\"&amp;Values!$A$19),IF($Z70="ex",HYPERLINK(Values!$B$54,Values!$A$53&amp;" folder "&amp;$G70),IF($Z70="","What type of script is it?",IF($Z70="mc",HYPERLINK(Values!$B$57&amp;"\"&amp;$E70,Values!$A$55&amp;" "&amp;$E70&amp;"\"&amp;$G70),HYPERLINK(Values!$B$3&amp;E70&amp;"\"&amp;$H70,"OWNED\"&amp;$E70&amp;"\"&amp;$H70&amp;"\"))))))))))</f>
        <v>CC 2018\Plug-ins\Plugin Everything</v>
      </c>
      <c r="AB70" s="2" t="str">
        <f>IF($Z70="s",HYPERLINK(Values!$C$41,Values!$A$40&amp;"\"&amp;Values!$A$17),IF($Z70="ui",HYPERLINK(Values!$C$42,Values!$A$40&amp;"\"&amp;Values!$A$18),IF($Z70="c",HYPERLINK(Values!$C$5,Values!$A$5),IF($Z70="p",HYPERLINK(Values!$C$44&amp;"\"&amp;$E70,Values!$A$40&amp;"\"&amp;Values!$A$20&amp;"\"&amp;$E70),IF($Z70="pr",HYPERLINK(Values!$C$44,Values!$A$40&amp;"\"&amp;Values!$A$19),IF($Z70="ex",HYPERLINK(Values!$B$54,Values!$A$53&amp;" folder "&amp;$G70),IF($Z70="","What type of script is it?",IF($Z70="mc",HYPERLINK(Values!$B$57&amp;"\"&amp;$E70,Values!$A$55&amp;" "&amp;$E70&amp;"\"&amp;$G70),HYPERLINK(Values!$B$3&amp;$E70&amp;"\"&amp;$H70,"OWNED\"&amp;$E70&amp;"\"&amp;$H70&amp;"\")))))))))</f>
        <v>CC 2017\Plug-ins\Plugin Everything</v>
      </c>
      <c r="AC70" s="2" t="str">
        <f>IF($M70=0,"CS6 unsupported",IF(AND($M70=1,$Z70="s"),HYPERLINK(Values!$C$17,Values!$A$15&amp;"\"&amp;Values!$A$17),IF(AND($M70=1,$Z70="ui"),HYPERLINK(Values!$C$18,Values!$A$15&amp;"\"&amp;Values!$A$18),IF(AND($M70=1,$Z70="c"),HYPERLINK(Values!$B$5,Values!$A$5),IF(AND($M70=1,$Z70="p"),HYPERLINK(Values!$C$20&amp;"\"&amp;$E70,Values!$A$15&amp;"\"&amp;Values!$A$20&amp;"\"&amp;$E70),IF(AND($M70=1,$Z70="pr"),HYPERLINK(Values!$C$19,Values!$A$15&amp;"\"&amp;Values!$A$19),IF(AND($M70=1,$Z70="mc"),HYPERLINK(Values!$B$56&amp;"\"&amp;$E70,Values!$A$55&amp;" "&amp;$E70&amp;"\"&amp;$G70),IF(AND($M70=1,$Z70=""),"What type of script is it?",HYPERLINK(Values!$B$3&amp;E70&amp;"\"&amp;$H70,"OWNED\"&amp;$E70&amp;"\"&amp;$H70&amp;"\")))))))))</f>
        <v>CS6\Plug-ins\Plugin Everything</v>
      </c>
      <c r="AD70" s="1"/>
      <c r="AE70" s="24" t="s">
        <v>154</v>
      </c>
      <c r="AF70" s="6">
        <v>29.95</v>
      </c>
      <c r="AH70" s="37">
        <f>IF(AE70="s",AF70*0.75,IF(AE70="n",AF70*0,""))</f>
        <v>22.462499999999999</v>
      </c>
      <c r="AI70" s="81">
        <f>IFERROR(IF(AE70="s",AH70*Values!$C$1,AF70*Values!$C$1),"")</f>
        <v>30.773624999999999</v>
      </c>
      <c r="AJ70" s="1"/>
    </row>
    <row r="71" spans="2:40" x14ac:dyDescent="0.25">
      <c r="B71" s="15">
        <v>1</v>
      </c>
      <c r="C71">
        <v>101015711</v>
      </c>
      <c r="D71" s="7">
        <v>43594</v>
      </c>
      <c r="E71" s="5" t="s">
        <v>237</v>
      </c>
      <c r="F71" s="5" t="s">
        <v>756</v>
      </c>
      <c r="G71" s="5" t="s">
        <v>757</v>
      </c>
      <c r="H71" t="s">
        <v>758</v>
      </c>
      <c r="I71" s="2" t="str">
        <f>HYPERLINK("https://aescripts.com/"&amp;G71)</f>
        <v>https://aescripts.com/deep-glow</v>
      </c>
      <c r="J71" t="s">
        <v>759</v>
      </c>
      <c r="K71" s="2" t="str">
        <f>HYPERLINK("https://aescripts.com/downloadable/customer/products/",J71)</f>
        <v>PEDG*LUC*TRUDEL*352231294534556SUL1</v>
      </c>
      <c r="L71" s="5"/>
      <c r="M71">
        <v>1</v>
      </c>
      <c r="N71" t="str">
        <f>IF(OR(M71=1,L71="CS6",O71="CS6"),"YES",IF(OR(M71=0,M71=""),"NO"))</f>
        <v>YES</v>
      </c>
      <c r="O71" s="15" t="s">
        <v>13</v>
      </c>
      <c r="P71" s="15" t="s">
        <v>98</v>
      </c>
      <c r="Q71" s="1" t="s">
        <v>760</v>
      </c>
      <c r="R71" s="11">
        <v>43590</v>
      </c>
      <c r="S71" s="1" t="s">
        <v>321</v>
      </c>
      <c r="T71" s="1" t="s">
        <v>761</v>
      </c>
      <c r="U71" s="2" t="str">
        <f t="shared" si="10"/>
        <v>deep-glow help</v>
      </c>
      <c r="V71" s="1" t="s">
        <v>762</v>
      </c>
      <c r="W71" s="2" t="str">
        <f>IF(J71="trial",HYPERLINK(Values!$C$2&amp;$E71&amp;"\"&amp;$H71,"*TRIAL* "&amp;$E71&amp;"\"&amp;$H71),HYPERLINK(Values!$B$3&amp;E71&amp;"\"&amp;$H71,"OWNED\"&amp;$E71&amp;"\"&amp;$H71&amp;"\"))</f>
        <v>OWNED\Plugin Everything\deep_glow_v1.2.3\</v>
      </c>
      <c r="X71" s="2" t="s">
        <v>44</v>
      </c>
      <c r="Y71" s="15" t="s">
        <v>755</v>
      </c>
      <c r="Z71" s="15" t="s">
        <v>755</v>
      </c>
      <c r="AA71" s="2" t="str">
        <f>IF(AND($Z71="s",$J71="trial"),HYPERLINK(Values!$C$47&amp;"\TRIALS",Values!$A$46&amp;"\"&amp;Values!$A$17&amp;"\TRIALS"),IF($Z71="s",HYPERLINK(Values!$C$47,Values!$A$46&amp;"\"&amp;Values!$A$17),IF($Z71="ui",HYPERLINK(Values!$C$48,Values!$A$46&amp;"\"&amp;Values!$A$18),IF($Z71="c",HYPERLINK(Values!$C$4,Values!$A$4),IF($Z71="p",HYPERLINK(Values!$C$50&amp;"\"&amp;$E71,Values!$A$46&amp;"\"&amp;Values!$A$20&amp;"\"&amp;$E71),IF($Z71="pr",HYPERLINK(Values!$C$49,Values!$A$46&amp;"\"&amp;Values!$A$19),IF($Z71="ex",HYPERLINK(Values!$B$54,Values!$A$53&amp;" folder "&amp;$G71),IF($Z71="","What type of script is it?",IF($Z71="mc",HYPERLINK(Values!$B$57&amp;"\"&amp;$E71,Values!$A$55&amp;" "&amp;$E71&amp;"\"&amp;$G71),HYPERLINK(Values!$B$3&amp;E71&amp;"\"&amp;$H71,"OWNED\"&amp;$E71&amp;"\"&amp;$H71&amp;"\"))))))))))</f>
        <v>CC 2018\Plug-ins\Plugin Everything</v>
      </c>
      <c r="AB71" s="2" t="str">
        <f>IF($Z71="s",HYPERLINK(Values!$C$41,Values!$A$40&amp;"\"&amp;Values!$A$17),IF($Z71="ui",HYPERLINK(Values!$C$42,Values!$A$40&amp;"\"&amp;Values!$A$18),IF($Z71="c",HYPERLINK(Values!$C$5,Values!$A$5),IF($Z71="p",HYPERLINK(Values!$C$44&amp;"\"&amp;$E71,Values!$A$40&amp;"\"&amp;Values!$A$20&amp;"\"&amp;$E71),IF($Z71="pr",HYPERLINK(Values!$C$44,Values!$A$40&amp;"\"&amp;Values!$A$19),IF($Z71="ex",HYPERLINK(Values!$B$54,Values!$A$53&amp;" folder "&amp;$G71),IF($Z71="","What type of script is it?",IF($Z71="mc",HYPERLINK(Values!$B$57&amp;"\"&amp;$E71,Values!$A$55&amp;" "&amp;$E71&amp;"\"&amp;$G71),HYPERLINK(Values!$B$3&amp;$E71&amp;"\"&amp;$H71,"OWNED\"&amp;$E71&amp;"\"&amp;$H71&amp;"\")))))))))</f>
        <v>CC 2017\Plug-ins\Plugin Everything</v>
      </c>
      <c r="AC71" s="2" t="str">
        <f>IF($M71=0,"CS6 unsupported",IF(AND($M71=1,$Z71="s"),HYPERLINK(Values!$C$17,Values!$A$15&amp;"\"&amp;Values!$A$17),IF(AND($M71=1,$Z71="ui"),HYPERLINK(Values!$C$18,Values!$A$15&amp;"\"&amp;Values!$A$18),IF(AND($M71=1,$Z71="c"),HYPERLINK(Values!$B$5,Values!$A$5),IF(AND($M71=1,$Z71="p"),HYPERLINK(Values!$C$20&amp;"\"&amp;$E71,Values!$A$15&amp;"\"&amp;Values!$A$20&amp;"\"&amp;$E71),IF(AND($M71=1,$Z71="pr"),HYPERLINK(Values!$C$19,Values!$A$15&amp;"\"&amp;Values!$A$19),IF(AND($M71=1,$Z71="mc"),HYPERLINK(Values!$B$56&amp;"\"&amp;$E71,Values!$A$55&amp;" "&amp;$E71&amp;"\"&amp;$G71),IF(AND($M71=1,$Z71=""),"What type of script is it?",HYPERLINK(Values!$B$3&amp;E71&amp;"\"&amp;$H71,"OWNED\"&amp;$E71&amp;"\"&amp;$H71&amp;"\")))))))))</f>
        <v>CS6\Plug-ins\Plugin Everything</v>
      </c>
      <c r="AD71" s="1"/>
      <c r="AE71" s="24" t="s">
        <v>154</v>
      </c>
      <c r="AF71" s="6">
        <v>49.95</v>
      </c>
      <c r="AH71" s="37">
        <f t="shared" si="12"/>
        <v>37.462500000000006</v>
      </c>
      <c r="AI71" s="81">
        <f>IFERROR(IF(AE71="s",AH71*Values!$C$1,AF71*Values!$C$1),"")</f>
        <v>51.323625000000014</v>
      </c>
      <c r="AJ71" s="1"/>
    </row>
    <row r="72" spans="2:40" x14ac:dyDescent="0.25">
      <c r="B72" s="15">
        <v>1</v>
      </c>
      <c r="C72" s="7" t="s">
        <v>763</v>
      </c>
      <c r="D72" s="7">
        <v>43320</v>
      </c>
      <c r="E72" s="5" t="s">
        <v>237</v>
      </c>
      <c r="F72" s="5" t="s">
        <v>764</v>
      </c>
      <c r="G72" s="5" t="s">
        <v>765</v>
      </c>
      <c r="H72" t="s">
        <v>766</v>
      </c>
      <c r="I72" s="2" t="str">
        <f t="shared" si="13"/>
        <v>https://aescripts.com/bezier-node</v>
      </c>
      <c r="J72" t="s">
        <v>767</v>
      </c>
      <c r="K72" s="2" t="str">
        <f t="shared" si="7"/>
        <v>pixel</v>
      </c>
      <c r="L72" s="5"/>
      <c r="M72">
        <v>1</v>
      </c>
      <c r="N72" t="str">
        <f>IF(OR(M72=1,L72="CS6",O72="CS6"),"YES",IF(OR(M72=0,M72=""),"NO"))</f>
        <v>YES</v>
      </c>
      <c r="O72" s="15" t="s">
        <v>13</v>
      </c>
      <c r="P72" s="15" t="s">
        <v>98</v>
      </c>
      <c r="Q72" s="1" t="s">
        <v>768</v>
      </c>
      <c r="R72" s="11">
        <v>43494</v>
      </c>
      <c r="S72" s="1" t="s">
        <v>321</v>
      </c>
      <c r="T72" s="1" t="s">
        <v>769</v>
      </c>
      <c r="U72" s="2" t="str">
        <f t="shared" si="10"/>
        <v>bezier-node help</v>
      </c>
      <c r="V72" s="1"/>
      <c r="W72" s="2" t="str">
        <f>IF(J72="trial",HYPERLINK(Values!$C$2&amp;$E72&amp;"\"&amp;$H72,"*TRIAL* "&amp;$E72&amp;"\"&amp;$H72),HYPERLINK(Values!$B$3&amp;E72&amp;"\"&amp;$H72,"OWNED\"&amp;$E72&amp;"\"&amp;$H72&amp;"\"))</f>
        <v>OWNED\Plugin Everything\Bezier_Node_v1.5.1\</v>
      </c>
      <c r="X72" s="2" t="s">
        <v>44</v>
      </c>
      <c r="Y72" s="15" t="s">
        <v>755</v>
      </c>
      <c r="Z72" s="15" t="s">
        <v>755</v>
      </c>
      <c r="AA72" s="2" t="str">
        <f>IF(AND($Z72="s",$J72="trial"),HYPERLINK(Values!$C$47&amp;"\TRIALS",Values!$A$46&amp;"\"&amp;Values!$A$17&amp;"\TRIALS"),IF($Z72="s",HYPERLINK(Values!$C$47,Values!$A$46&amp;"\"&amp;Values!$A$17),IF($Z72="ui",HYPERLINK(Values!$C$48,Values!$A$46&amp;"\"&amp;Values!$A$18),IF($Z72="c",HYPERLINK(Values!$C$4,Values!$A$4),IF($Z72="p",HYPERLINK(Values!$C$50&amp;"\"&amp;$E72,Values!$A$46&amp;"\"&amp;Values!$A$20&amp;"\"&amp;$E72),IF($Z72="pr",HYPERLINK(Values!$C$49,Values!$A$46&amp;"\"&amp;Values!$A$19),IF($Z72="ex",HYPERLINK(Values!$B$54,Values!$A$53&amp;" folder "&amp;$G72),IF($Z72="","What type of script is it?",IF($Z72="mc",HYPERLINK(Values!$B$57&amp;"\"&amp;$E72,Values!$A$55&amp;" "&amp;$E72&amp;"\"&amp;$G72),HYPERLINK(Values!$B$3&amp;E72&amp;"\"&amp;$H72,"OWNED\"&amp;$E72&amp;"\"&amp;$H72&amp;"\"))))))))))</f>
        <v>CC 2018\Plug-ins\Plugin Everything</v>
      </c>
      <c r="AB72" s="2" t="str">
        <f>IF($Z72="s",HYPERLINK(Values!$C$41,Values!$A$40&amp;"\"&amp;Values!$A$17),IF($Z72="ui",HYPERLINK(Values!$C$42,Values!$A$40&amp;"\"&amp;Values!$A$18),IF($Z72="c",HYPERLINK(Values!$C$5,Values!$A$5),IF($Z72="p",HYPERLINK(Values!$C$44&amp;"\"&amp;$E72,Values!$A$40&amp;"\"&amp;Values!$A$20&amp;"\"&amp;$E72),IF($Z72="pr",HYPERLINK(Values!$C$44,Values!$A$40&amp;"\"&amp;Values!$A$19),IF($Z72="ex",HYPERLINK(Values!$B$54,Values!$A$53&amp;" folder "&amp;$G72),IF($Z72="","What type of script is it?",IF($Z72="mc",HYPERLINK(Values!$B$57&amp;"\"&amp;$E72,Values!$A$55&amp;" "&amp;$E72&amp;"\"&amp;$G72),HYPERLINK(Values!$B$3&amp;$E72&amp;"\"&amp;$H72,"OWNED\"&amp;$E72&amp;"\"&amp;$H72&amp;"\")))))))))</f>
        <v>CC 2017\Plug-ins\Plugin Everything</v>
      </c>
      <c r="AC72" s="2" t="str">
        <f>IF($M72=0,"CS6 unsupported",IF(AND($M72=1,$Z72="s"),HYPERLINK(Values!$C$17,Values!$A$15&amp;"\"&amp;Values!$A$17),IF(AND($M72=1,$Z72="ui"),HYPERLINK(Values!$C$18,Values!$A$15&amp;"\"&amp;Values!$A$18),IF(AND($M72=1,$Z72="c"),HYPERLINK(Values!$B$5,Values!$A$5),IF(AND($M72=1,$Z72="p"),HYPERLINK(Values!$C$20&amp;"\"&amp;$E72,Values!$A$15&amp;"\"&amp;Values!$A$20&amp;"\"&amp;$E72),IF(AND($M72=1,$Z72="pr"),HYPERLINK(Values!$C$19,Values!$A$15&amp;"\"&amp;Values!$A$19),IF(AND($M72=1,$Z72="mc"),HYPERLINK(Values!$B$56&amp;"\"&amp;$E72,Values!$A$55&amp;" "&amp;$E72&amp;"\"&amp;$G72),IF(AND($M72=1,$Z72=""),"What type of script is it?",HYPERLINK(Values!$B$3&amp;E72&amp;"\"&amp;$H72,"OWNED\"&amp;$E72&amp;"\"&amp;$H72&amp;"\")))))))))</f>
        <v>CS6\Plug-ins\Plugin Everything</v>
      </c>
      <c r="AD72" s="1"/>
      <c r="AE72" s="24"/>
      <c r="AF72" s="6"/>
      <c r="AH72" s="37" t="str">
        <f t="shared" ref="AH72:AH79" si="14">IF(AE72="s",AF72*0.75,IF(AE72="n",AF72*0,""))</f>
        <v/>
      </c>
      <c r="AI72" s="81">
        <f>IFERROR(IF(AE72="s",AH72*Values!$C$1,AF72*Values!$C$1),"")</f>
        <v>0</v>
      </c>
      <c r="AJ72" s="1"/>
    </row>
    <row r="73" spans="2:40" x14ac:dyDescent="0.25">
      <c r="B73" s="15">
        <v>1</v>
      </c>
      <c r="C73" s="7" t="s">
        <v>763</v>
      </c>
      <c r="D73" s="7">
        <v>43320</v>
      </c>
      <c r="E73" s="5" t="s">
        <v>278</v>
      </c>
      <c r="F73" s="5" t="s">
        <v>770</v>
      </c>
      <c r="G73" s="5" t="s">
        <v>280</v>
      </c>
      <c r="H73" s="5" t="s">
        <v>771</v>
      </c>
      <c r="I73" s="2" t="str">
        <f t="shared" si="13"/>
        <v>https://aescripts.com/transformer</v>
      </c>
      <c r="J73" t="s">
        <v>772</v>
      </c>
      <c r="K73" s="2" t="s">
        <v>41</v>
      </c>
      <c r="L73" s="5" t="s">
        <v>196</v>
      </c>
      <c r="M73">
        <v>1</v>
      </c>
      <c r="N73" t="str">
        <f>IF(M73=1,"YES",IF(M73="0","NO",""))</f>
        <v>YES</v>
      </c>
      <c r="O73" s="15" t="s">
        <v>196</v>
      </c>
      <c r="P73" s="15" t="s">
        <v>98</v>
      </c>
      <c r="Q73" s="1" t="s">
        <v>773</v>
      </c>
      <c r="R73" s="11">
        <v>43382</v>
      </c>
      <c r="S73" s="1"/>
      <c r="T73" s="1" t="s">
        <v>774</v>
      </c>
      <c r="U73" s="2" t="str">
        <f t="shared" si="10"/>
        <v>transformer help</v>
      </c>
      <c r="V73" s="1" t="s">
        <v>775</v>
      </c>
      <c r="W73" s="2" t="str">
        <f>IF(J73="trial",HYPERLINK(Values!$C$2&amp;$E73&amp;"\"&amp;$H73,"*TRIAL* "&amp;$E73&amp;"\"&amp;$H73),HYPERLINK(Values!$B$3&amp;E73&amp;"\"&amp;$H73,"OWNED\"&amp;$E73&amp;"\"&amp;$H73&amp;"\"))</f>
        <v>OWNED\nataworkstudio\transformer_v2.06\</v>
      </c>
      <c r="X73" s="1"/>
      <c r="Y73" s="15" t="s">
        <v>72</v>
      </c>
      <c r="Z73" s="15" t="s">
        <v>72</v>
      </c>
      <c r="AA73" s="2" t="str">
        <f>IF(AND($Z73="s",$J73="trial"),HYPERLINK(Values!$C$47&amp;"\TRIALS",Values!$A$46&amp;"\"&amp;Values!$A$17&amp;"\TRIALS"),IF($Z73="s",HYPERLINK(Values!$C$47,Values!$A$46&amp;"\"&amp;Values!$A$17),IF($Z73="ui",HYPERLINK(Values!$C$48,Values!$A$46&amp;"\"&amp;Values!$A$18),IF($Z73="c",HYPERLINK(Values!$C$4,Values!$A$4),IF($Z73="p",HYPERLINK(Values!$C$50&amp;"\"&amp;$E73,Values!$A$46&amp;"\"&amp;Values!$A$20&amp;"\"&amp;$E73),IF($Z73="pr",HYPERLINK(Values!$C$49,Values!$A$46&amp;"\"&amp;Values!$A$19),IF($Z73="ex",HYPERLINK(Values!$B$54,Values!$A$53&amp;" folder "&amp;$G73),IF($Z73="","What type of script is it?",IF($Z73="mc",HYPERLINK(Values!$B$57&amp;"\"&amp;$E73,Values!$A$55&amp;" "&amp;$E73&amp;"\"&amp;$G73),HYPERLINK(Values!$B$3&amp;E73&amp;"\"&amp;$H73,"OWNED\"&amp;$E73&amp;"\"&amp;$H73&amp;"\"))))))))))</f>
        <v>CC 2018\ScriptUI Panels</v>
      </c>
      <c r="AB73" s="2" t="str">
        <f>IF($Z73="s",HYPERLINK(Values!$C$41,Values!$A$40&amp;"\"&amp;Values!$A$17),IF($Z73="ui",HYPERLINK(Values!$C$42,Values!$A$40&amp;"\"&amp;Values!$A$18),IF($Z73="c",HYPERLINK(Values!$C$5,Values!$A$5),IF($Z73="p",HYPERLINK(Values!$C$44&amp;"\"&amp;$E73,Values!$A$40&amp;"\"&amp;Values!$A$20&amp;"\"&amp;$E73),IF($Z73="pr",HYPERLINK(Values!$C$44,Values!$A$40&amp;"\"&amp;Values!$A$19),IF($Z73="ex",HYPERLINK(Values!$B$54,Values!$A$53&amp;" folder "&amp;$G73),IF($Z73="","What type of script is it?",IF($Z73="mc",HYPERLINK(Values!$B$57&amp;"\"&amp;$E73,Values!$A$55&amp;" "&amp;$E73&amp;"\"&amp;$G73),HYPERLINK(Values!$B$3&amp;$E73&amp;"\"&amp;$H73,"OWNED\"&amp;$E73&amp;"\"&amp;$H73&amp;"\")))))))))</f>
        <v>CC 2017\ScriptUI Panels</v>
      </c>
      <c r="AC73" s="2" t="str">
        <f>IF($M73=0,"CS6 unsupported",IF(AND($M73=1,$Z73="s"),HYPERLINK(Values!$C$17,Values!$A$15&amp;"\"&amp;Values!$A$17),IF(AND($M73=1,$Z73="ui"),HYPERLINK(Values!$C$18,Values!$A$15&amp;"\"&amp;Values!$A$18),IF(AND($M73=1,$Z73="c"),HYPERLINK(Values!$B$5,Values!$A$5),IF(AND($M73=1,$Z73="p"),HYPERLINK(Values!$C$20&amp;"\"&amp;$E73,Values!$A$15&amp;"\"&amp;Values!$A$20&amp;"\"&amp;$E73),IF(AND($M73=1,$Z73="pr"),HYPERLINK(Values!$C$19,Values!$A$15&amp;"\"&amp;Values!$A$19),IF(AND($M73=1,$Z73="mc"),HYPERLINK(Values!$B$56&amp;"\"&amp;$E73,Values!$A$55&amp;" "&amp;$E73&amp;"\"&amp;$G73),IF(AND($M73=1,$Z73=""),"What type of script is it?",HYPERLINK(Values!$B$3&amp;E73&amp;"\"&amp;$H73,"OWNED\"&amp;$E73&amp;"\"&amp;$H73&amp;"\")))))))))</f>
        <v>CS6\ScriptUI Panels</v>
      </c>
      <c r="AD73" s="42"/>
      <c r="AE73" s="24"/>
      <c r="AF73" s="6">
        <v>19.989999999999998</v>
      </c>
      <c r="AH73" s="37" t="str">
        <f t="shared" si="14"/>
        <v/>
      </c>
      <c r="AI73" s="81">
        <f>IFERROR(IF(AE73="s",AH73*Values!$C$1,AF73*Values!$C$1),"")</f>
        <v>27.386299999999999</v>
      </c>
      <c r="AJ73" s="1"/>
      <c r="AN73" s="23">
        <f>AL103*AM103</f>
        <v>0</v>
      </c>
    </row>
    <row r="74" spans="2:40" x14ac:dyDescent="0.25">
      <c r="B74" s="15">
        <v>1</v>
      </c>
      <c r="C74" s="7" t="s">
        <v>763</v>
      </c>
      <c r="D74" s="7">
        <v>43320</v>
      </c>
      <c r="E74" s="5" t="s">
        <v>278</v>
      </c>
      <c r="F74" s="5" t="s">
        <v>776</v>
      </c>
      <c r="G74" s="5" t="s">
        <v>777</v>
      </c>
      <c r="H74" t="s">
        <v>778</v>
      </c>
      <c r="I74" s="2" t="str">
        <f t="shared" si="13"/>
        <v>https://aescripts.com/transform-pack-for-transformer</v>
      </c>
      <c r="J74" t="s">
        <v>779</v>
      </c>
      <c r="K74" s="2" t="str">
        <f>HYPERLINK("https://aescripts.com/downloadable/customer/products/",J74)</f>
        <v>NWSTP*LUC*TRUDEL*415322511428747SUL1</v>
      </c>
      <c r="L74" s="5" t="s">
        <v>196</v>
      </c>
      <c r="M74">
        <v>1</v>
      </c>
      <c r="N74" t="str">
        <f>IF(OR(M74=1,L74="CS6",O74="CS6"),"YES",IF(OR(M74=0,M74=""),"NO"))</f>
        <v>YES</v>
      </c>
      <c r="O74" s="15" t="s">
        <v>196</v>
      </c>
      <c r="P74" s="15" t="s">
        <v>98</v>
      </c>
      <c r="Q74" s="1" t="s">
        <v>241</v>
      </c>
      <c r="R74" s="11">
        <v>43305</v>
      </c>
      <c r="S74" s="1"/>
      <c r="T74" s="1"/>
      <c r="U74" s="2" t="str">
        <f t="shared" si="10"/>
        <v>transform-pack-for-transformer help</v>
      </c>
      <c r="V74" s="1"/>
      <c r="W74" s="2" t="str">
        <f>IF(J74="trial",HYPERLINK(Values!$C$2&amp;$E74&amp;"\"&amp;$H74,"*TRIAL* "&amp;$E74&amp;"\"&amp;$H74),HYPERLINK(Values!$B$3&amp;E74&amp;"\"&amp;$H74,"OWNED\"&amp;$E74&amp;"\"&amp;$H74&amp;"\"))</f>
        <v>OWNED\nataworkstudio\transform_pack_v1.0\</v>
      </c>
      <c r="X74" s="2" t="s">
        <v>44</v>
      </c>
      <c r="Y74" s="15"/>
      <c r="Z74" s="15"/>
      <c r="AA74" s="2" t="str">
        <f>IF(AND($Z74="s",$J74="trial"),HYPERLINK(Values!$C$47&amp;"\TRIALS",Values!$A$46&amp;"\"&amp;Values!$A$17&amp;"\TRIALS"),IF($Z74="s",HYPERLINK(Values!$C$47,Values!$A$46&amp;"\"&amp;Values!$A$17),IF($Z74="ui",HYPERLINK(Values!$C$48,Values!$A$46&amp;"\"&amp;Values!$A$18),IF($Z74="c",HYPERLINK(Values!$C$4,Values!$A$4),IF($Z74="p",HYPERLINK(Values!$C$50&amp;"\"&amp;$E74,Values!$A$46&amp;"\"&amp;Values!$A$20&amp;"\"&amp;$E74),IF($Z74="pr",HYPERLINK(Values!$C$49,Values!$A$46&amp;"\"&amp;Values!$A$19),IF($Z74="ex",HYPERLINK(Values!$B$54,Values!$A$53&amp;" folder "&amp;$G74),IF($Z74="","What type of script is it?",IF($Z74="mc",HYPERLINK(Values!$B$57&amp;"\"&amp;$E74,Values!$A$55&amp;" "&amp;$E74&amp;"\"&amp;$G74),HYPERLINK(Values!$B$3&amp;E74&amp;"\"&amp;$H74,"OWNED\"&amp;$E74&amp;"\"&amp;$H74&amp;"\"))))))))))</f>
        <v>What type of script is it?</v>
      </c>
      <c r="AB74" s="2" t="str">
        <f>IF($Z74="s",HYPERLINK(Values!$C$41,Values!$A$40&amp;"\"&amp;Values!$A$17),IF($Z74="ui",HYPERLINK(Values!$C$42,Values!$A$40&amp;"\"&amp;Values!$A$18),IF($Z74="c",HYPERLINK(Values!$C$5,Values!$A$5),IF($Z74="p",HYPERLINK(Values!$C$44&amp;"\"&amp;$E74,Values!$A$40&amp;"\"&amp;Values!$A$20&amp;"\"&amp;$E74),IF($Z74="pr",HYPERLINK(Values!$C$44,Values!$A$40&amp;"\"&amp;Values!$A$19),IF($Z74="ex",HYPERLINK(Values!$B$54,Values!$A$53&amp;" folder "&amp;$G74),IF($Z74="","What type of script is it?",IF($Z74="mc",HYPERLINK(Values!$B$57&amp;"\"&amp;$E74,Values!$A$55&amp;" "&amp;$E74&amp;"\"&amp;$G74),HYPERLINK(Values!$B$3&amp;$E74&amp;"\"&amp;$H74,"OWNED\"&amp;$E74&amp;"\"&amp;$H74&amp;"\")))))))))</f>
        <v>What type of script is it?</v>
      </c>
      <c r="AC74" s="2" t="str">
        <f>IF($M74=0,"CS6 unsupported",IF(AND($M74=1,$Z74="s"),HYPERLINK(Values!$C$17,Values!$A$15&amp;"\"&amp;Values!$A$17),IF(AND($M74=1,$Z74="ui"),HYPERLINK(Values!$C$18,Values!$A$15&amp;"\"&amp;Values!$A$18),IF(AND($M74=1,$Z74="c"),HYPERLINK(Values!$B$5,Values!$A$5),IF(AND($M74=1,$Z74="p"),HYPERLINK(Values!$C$20&amp;"\"&amp;$E74,Values!$A$15&amp;"\"&amp;Values!$A$20&amp;"\"&amp;$E74),IF(AND($M74=1,$Z74="pr"),HYPERLINK(Values!$C$19,Values!$A$15&amp;"\"&amp;Values!$A$19),IF(AND($M74=1,$Z74="mc"),HYPERLINK(Values!$B$56&amp;"\"&amp;$E74,Values!$A$55&amp;" "&amp;$E74&amp;"\"&amp;$G74),IF(AND($M74=1,$Z74=""),"What type of script is it?",HYPERLINK(Values!$B$3&amp;E74&amp;"\"&amp;$H74,"OWNED\"&amp;$E74&amp;"\"&amp;$H74&amp;"\")))))))))</f>
        <v>What type of script is it?</v>
      </c>
      <c r="AD74" s="1"/>
      <c r="AE74" s="24"/>
      <c r="AF74" s="6"/>
      <c r="AH74" s="37" t="str">
        <f t="shared" si="14"/>
        <v/>
      </c>
      <c r="AI74" s="81">
        <f>IFERROR(IF(AE74="s",AH74*Values!$C$1,AF74*Values!$C$1),"")</f>
        <v>0</v>
      </c>
      <c r="AJ74" s="1"/>
    </row>
    <row r="75" spans="2:40" x14ac:dyDescent="0.25">
      <c r="B75" s="15">
        <v>1</v>
      </c>
      <c r="C75" s="7" t="s">
        <v>763</v>
      </c>
      <c r="D75" s="7">
        <v>43320</v>
      </c>
      <c r="E75" s="5" t="s">
        <v>278</v>
      </c>
      <c r="F75" s="5" t="s">
        <v>780</v>
      </c>
      <c r="G75" s="5" t="s">
        <v>781</v>
      </c>
      <c r="H75" s="5" t="s">
        <v>782</v>
      </c>
      <c r="I75" s="2" t="str">
        <f t="shared" si="13"/>
        <v>https://aescripts.com/multi-replacer</v>
      </c>
      <c r="J75" t="s">
        <v>783</v>
      </c>
      <c r="K75" s="2" t="str">
        <f>HYPERLINK("https://aescripts.com/downloadable/customer/products/",J75)</f>
        <v>NWSMR*LUC*TRUDEL*442303982385829SUL1</v>
      </c>
      <c r="L75" s="5" t="s">
        <v>196</v>
      </c>
      <c r="M75">
        <v>1</v>
      </c>
      <c r="N75" t="str">
        <f>IF(M75=1,"YES",IF(M75="0","NO",""))</f>
        <v>YES</v>
      </c>
      <c r="O75" s="15" t="s">
        <v>196</v>
      </c>
      <c r="P75" s="15" t="s">
        <v>98</v>
      </c>
      <c r="Q75" s="1" t="s">
        <v>784</v>
      </c>
      <c r="R75" s="11">
        <v>43550</v>
      </c>
      <c r="S75" s="1"/>
      <c r="T75" s="1" t="s">
        <v>785</v>
      </c>
      <c r="U75" s="2" t="str">
        <f t="shared" si="10"/>
        <v>multi-replacer help</v>
      </c>
      <c r="V75" s="1" t="s">
        <v>786</v>
      </c>
      <c r="W75" s="2" t="str">
        <f>IF(J75="trial",HYPERLINK(Values!$C$2&amp;$E75&amp;"\"&amp;$H75,"*TRIAL* "&amp;$E75&amp;"\"&amp;$H75),HYPERLINK(Values!$B$3&amp;E75&amp;"\"&amp;$H75,"OWNED\"&amp;$E75&amp;"\"&amp;$H75&amp;"\"))</f>
        <v>OWNED\nataworkstudio\multi_replacer_1.03\</v>
      </c>
      <c r="X75" s="1"/>
      <c r="Y75" s="15" t="s">
        <v>72</v>
      </c>
      <c r="Z75" s="15" t="s">
        <v>72</v>
      </c>
      <c r="AA75" s="2" t="str">
        <f>IF(AND($Z75="s",$J75="trial"),HYPERLINK(Values!$C$47&amp;"\TRIALS",Values!$A$46&amp;"\"&amp;Values!$A$17&amp;"\TRIALS"),IF($Z75="s",HYPERLINK(Values!$C$47,Values!$A$46&amp;"\"&amp;Values!$A$17),IF($Z75="ui",HYPERLINK(Values!$C$48,Values!$A$46&amp;"\"&amp;Values!$A$18),IF($Z75="c",HYPERLINK(Values!$C$4,Values!$A$4),IF($Z75="p",HYPERLINK(Values!$C$50&amp;"\"&amp;$E75,Values!$A$46&amp;"\"&amp;Values!$A$20&amp;"\"&amp;$E75),IF($Z75="pr",HYPERLINK(Values!$C$49,Values!$A$46&amp;"\"&amp;Values!$A$19),IF($Z75="ex",HYPERLINK(Values!$B$54,Values!$A$53&amp;" folder "&amp;$G75),IF($Z75="","What type of script is it?",IF($Z75="mc",HYPERLINK(Values!$B$57&amp;"\"&amp;$E75,Values!$A$55&amp;" "&amp;$E75&amp;"\"&amp;$G75),HYPERLINK(Values!$B$3&amp;E75&amp;"\"&amp;$H75,"OWNED\"&amp;$E75&amp;"\"&amp;$H75&amp;"\"))))))))))</f>
        <v>CC 2018\ScriptUI Panels</v>
      </c>
      <c r="AB75" s="2" t="str">
        <f>IF($Z75="s",HYPERLINK(Values!$C$41,Values!$A$40&amp;"\"&amp;Values!$A$17),IF($Z75="ui",HYPERLINK(Values!$C$42,Values!$A$40&amp;"\"&amp;Values!$A$18),IF($Z75="c",HYPERLINK(Values!$C$5,Values!$A$5),IF($Z75="p",HYPERLINK(Values!$C$44&amp;"\"&amp;$E75,Values!$A$40&amp;"\"&amp;Values!$A$20&amp;"\"&amp;$E75),IF($Z75="pr",HYPERLINK(Values!$C$44,Values!$A$40&amp;"\"&amp;Values!$A$19),IF($Z75="ex",HYPERLINK(Values!$B$54,Values!$A$53&amp;" folder "&amp;$G75),IF($Z75="","What type of script is it?",IF($Z75="mc",HYPERLINK(Values!$B$57&amp;"\"&amp;$E75,Values!$A$55&amp;" "&amp;$E75&amp;"\"&amp;$G75),HYPERLINK(Values!$B$3&amp;$E75&amp;"\"&amp;$H75,"OWNED\"&amp;$E75&amp;"\"&amp;$H75&amp;"\")))))))))</f>
        <v>CC 2017\ScriptUI Panels</v>
      </c>
      <c r="AC75" s="2" t="str">
        <f>IF($M75=0,"CS6 unsupported",IF(AND($M75=1,$Z75="s"),HYPERLINK(Values!$C$17,Values!$A$15&amp;"\"&amp;Values!$A$17),IF(AND($M75=1,$Z75="ui"),HYPERLINK(Values!$C$18,Values!$A$15&amp;"\"&amp;Values!$A$18),IF(AND($M75=1,$Z75="c"),HYPERLINK(Values!$B$5,Values!$A$5),IF(AND($M75=1,$Z75="p"),HYPERLINK(Values!$C$20&amp;"\"&amp;$E75,Values!$A$15&amp;"\"&amp;Values!$A$20&amp;"\"&amp;$E75),IF(AND($M75=1,$Z75="pr"),HYPERLINK(Values!$C$19,Values!$A$15&amp;"\"&amp;Values!$A$19),IF(AND($M75=1,$Z75="mc"),HYPERLINK(Values!$B$56&amp;"\"&amp;$E75,Values!$A$55&amp;" "&amp;$E75&amp;"\"&amp;$G75),IF(AND($M75=1,$Z75=""),"What type of script is it?",HYPERLINK(Values!$B$3&amp;E75&amp;"\"&amp;$H75,"OWNED\"&amp;$E75&amp;"\"&amp;$H75&amp;"\")))))))))</f>
        <v>CS6\ScriptUI Panels</v>
      </c>
      <c r="AD75" s="42"/>
      <c r="AE75" s="24"/>
      <c r="AF75" s="6">
        <v>19.989999999999998</v>
      </c>
      <c r="AH75" s="37" t="str">
        <f t="shared" si="14"/>
        <v/>
      </c>
      <c r="AI75" s="81">
        <f>IFERROR(IF(AE75="s",AH75*Values!$C$1,AF75*Values!$C$1),"")</f>
        <v>27.386299999999999</v>
      </c>
      <c r="AN75" s="15" t="s">
        <v>787</v>
      </c>
    </row>
    <row r="76" spans="2:40" x14ac:dyDescent="0.25">
      <c r="B76" s="15">
        <v>1</v>
      </c>
      <c r="C76" s="7" t="s">
        <v>763</v>
      </c>
      <c r="D76" s="7">
        <v>43320</v>
      </c>
      <c r="E76" s="5" t="s">
        <v>613</v>
      </c>
      <c r="F76" s="5" t="s">
        <v>788</v>
      </c>
      <c r="G76" s="5" t="s">
        <v>789</v>
      </c>
      <c r="H76" t="s">
        <v>790</v>
      </c>
      <c r="I76" s="2" t="str">
        <f t="shared" si="13"/>
        <v>https://aescripts.com/animated-textblock</v>
      </c>
      <c r="J76" t="s">
        <v>791</v>
      </c>
      <c r="K76" s="2" t="str">
        <f>HYPERLINK("https://aescripts.com/downloadable/customer/products/",J76)</f>
        <v>FRTATB*LUC*TRUDEL*282391386272285SUL1</v>
      </c>
      <c r="L76" s="5"/>
      <c r="M76">
        <v>1</v>
      </c>
      <c r="N76" t="str">
        <f>IF(OR(M76=1,L76="CS6",O76="CS6"),"YES",IF(OR(M76=0,M76=""),"NO"))</f>
        <v>YES</v>
      </c>
      <c r="O76" s="15" t="s">
        <v>13</v>
      </c>
      <c r="P76" s="15" t="s">
        <v>98</v>
      </c>
      <c r="Q76" s="1" t="s">
        <v>792</v>
      </c>
      <c r="R76" s="11">
        <v>42335</v>
      </c>
      <c r="S76" s="1" t="s">
        <v>159</v>
      </c>
      <c r="T76" s="1" t="s">
        <v>793</v>
      </c>
      <c r="U76" s="2" t="str">
        <f t="shared" si="10"/>
        <v>animated-textblock help</v>
      </c>
      <c r="V76" s="1" t="s">
        <v>794</v>
      </c>
      <c r="W76" s="2" t="str">
        <f>IF(J76="trial",HYPERLINK(Values!$C$2&amp;$E76&amp;"\"&amp;$H76,"*TRIAL* "&amp;$E76&amp;"\"&amp;$H76),HYPERLINK(Values!$B$3&amp;E76&amp;"\"&amp;$H76,"OWNED\"&amp;$E76&amp;"\"&amp;$H76&amp;"\"))</f>
        <v>OWNED\Froggy Team\animated_textblock_v1.61\</v>
      </c>
      <c r="X76" s="2" t="s">
        <v>44</v>
      </c>
      <c r="Y76" s="15" t="s">
        <v>72</v>
      </c>
      <c r="Z76" s="15" t="s">
        <v>72</v>
      </c>
      <c r="AA76" s="2" t="str">
        <f>IF(AND($Z76="s",$J76="trial"),HYPERLINK(Values!$C$47&amp;"\TRIALS",Values!$A$46&amp;"\"&amp;Values!$A$17&amp;"\TRIALS"),IF($Z76="s",HYPERLINK(Values!$C$47,Values!$A$46&amp;"\"&amp;Values!$A$17),IF($Z76="ui",HYPERLINK(Values!$C$48,Values!$A$46&amp;"\"&amp;Values!$A$18),IF($Z76="c",HYPERLINK(Values!$C$4,Values!$A$4),IF($Z76="p",HYPERLINK(Values!$C$50&amp;"\"&amp;$E76,Values!$A$46&amp;"\"&amp;Values!$A$20&amp;"\"&amp;$E76),IF($Z76="pr",HYPERLINK(Values!$C$49,Values!$A$46&amp;"\"&amp;Values!$A$19),IF($Z76="ex",HYPERLINK(Values!$B$54,Values!$A$53&amp;" folder "&amp;$G76),IF($Z76="","What type of script is it?",IF($Z76="mc",HYPERLINK(Values!$B$57&amp;"\"&amp;$E76,Values!$A$55&amp;" "&amp;$E76&amp;"\"&amp;$G76),HYPERLINK(Values!$B$3&amp;E76&amp;"\"&amp;$H76,"OWNED\"&amp;$E76&amp;"\"&amp;$H76&amp;"\"))))))))))</f>
        <v>CC 2018\ScriptUI Panels</v>
      </c>
      <c r="AB76" s="2" t="str">
        <f>IF($Z76="s",HYPERLINK(Values!$C$41,Values!$A$40&amp;"\"&amp;Values!$A$17),IF($Z76="ui",HYPERLINK(Values!$C$42,Values!$A$40&amp;"\"&amp;Values!$A$18),IF($Z76="c",HYPERLINK(Values!$C$5,Values!$A$5),IF($Z76="p",HYPERLINK(Values!$C$44&amp;"\"&amp;$E76,Values!$A$40&amp;"\"&amp;Values!$A$20&amp;"\"&amp;$E76),IF($Z76="pr",HYPERLINK(Values!$C$44,Values!$A$40&amp;"\"&amp;Values!$A$19),IF($Z76="ex",HYPERLINK(Values!$B$54,Values!$A$53&amp;" folder "&amp;$G76),IF($Z76="","What type of script is it?",IF($Z76="mc",HYPERLINK(Values!$B$57&amp;"\"&amp;$E76,Values!$A$55&amp;" "&amp;$E76&amp;"\"&amp;$G76),HYPERLINK(Values!$B$3&amp;$E76&amp;"\"&amp;$H76,"OWNED\"&amp;$E76&amp;"\"&amp;$H76&amp;"\")))))))))</f>
        <v>CC 2017\ScriptUI Panels</v>
      </c>
      <c r="AC76" s="2" t="str">
        <f>IF($M76=0,"CS6 unsupported",IF(AND($M76=1,$Z76="s"),HYPERLINK(Values!$C$17,Values!$A$15&amp;"\"&amp;Values!$A$17),IF(AND($M76=1,$Z76="ui"),HYPERLINK(Values!$C$18,Values!$A$15&amp;"\"&amp;Values!$A$18),IF(AND($M76=1,$Z76="c"),HYPERLINK(Values!$B$5,Values!$A$5),IF(AND($M76=1,$Z76="p"),HYPERLINK(Values!$C$20&amp;"\"&amp;$E76,Values!$A$15&amp;"\"&amp;Values!$A$20&amp;"\"&amp;$E76),IF(AND($M76=1,$Z76="pr"),HYPERLINK(Values!$C$19,Values!$A$15&amp;"\"&amp;Values!$A$19),IF(AND($M76=1,$Z76="mc"),HYPERLINK(Values!$B$56&amp;"\"&amp;$E76,Values!$A$55&amp;" "&amp;$E76&amp;"\"&amp;$G76),IF(AND($M76=1,$Z76=""),"What type of script is it?",HYPERLINK(Values!$B$3&amp;E76&amp;"\"&amp;$H76,"OWNED\"&amp;$E76&amp;"\"&amp;$H76&amp;"\")))))))))</f>
        <v>CS6\ScriptUI Panels</v>
      </c>
      <c r="AD76" s="1"/>
      <c r="AE76" s="24"/>
      <c r="AF76" s="6"/>
      <c r="AH76" s="37" t="str">
        <f t="shared" si="14"/>
        <v/>
      </c>
      <c r="AI76" s="81">
        <f>IFERROR(IF(AE76="s",AH76*Values!$C$1,AF76*Values!$C$1),"")</f>
        <v>0</v>
      </c>
      <c r="AJ76" s="1"/>
    </row>
    <row r="77" spans="2:40" x14ac:dyDescent="0.25">
      <c r="B77" s="15">
        <v>1</v>
      </c>
      <c r="C77" s="7" t="s">
        <v>763</v>
      </c>
      <c r="D77" s="7">
        <v>43320</v>
      </c>
      <c r="E77" s="5" t="s">
        <v>147</v>
      </c>
      <c r="F77" s="5" t="s">
        <v>795</v>
      </c>
      <c r="G77" s="5" t="s">
        <v>796</v>
      </c>
      <c r="H77" t="s">
        <v>797</v>
      </c>
      <c r="I77" s="50" t="str">
        <f>HYPERLINK("https://aescripts.com/"&amp;$G77,$G77)</f>
        <v>pt_multiplane</v>
      </c>
      <c r="J77" t="s">
        <v>798</v>
      </c>
      <c r="K77" s="2" t="str">
        <f>HYPERLINK("https://aescripts.com/downloadable/customer/products/?dir=asc&amp;limit=50&amp;order=product_name",J77)</f>
        <v>PTMP*LUC*TRUDEL*212322546649916SUL1</v>
      </c>
      <c r="L77" s="5"/>
      <c r="M77">
        <v>1</v>
      </c>
      <c r="N77" t="str">
        <f>IF(OR(M77=1,L77="CS6",O77="CS6"),"YES",IF(OR(M77=0,M77=""),"NO"))</f>
        <v>YES</v>
      </c>
      <c r="O77" s="15" t="s">
        <v>151</v>
      </c>
      <c r="P77" s="15" t="s">
        <v>98</v>
      </c>
      <c r="Q77" s="1" t="s">
        <v>799</v>
      </c>
      <c r="R77" s="11">
        <v>43342</v>
      </c>
      <c r="S77" s="1" t="s">
        <v>159</v>
      </c>
      <c r="T77" s="1" t="s">
        <v>800</v>
      </c>
      <c r="U77" s="2" t="str">
        <f t="shared" si="10"/>
        <v>pt_multiplane help</v>
      </c>
      <c r="V77" s="1" t="s">
        <v>801</v>
      </c>
      <c r="W77" s="2" t="str">
        <f>IF(J77="trial",HYPERLINK(Values!$C$2&amp;$E77&amp;"\"&amp;$H77,"*TRIAL* "&amp;$E77&amp;"\"&amp;$H77),HYPERLINK(Values!$B$3&amp;E77&amp;"\"&amp;$H77,"OWNED\"&amp;$E77&amp;"\"&amp;$H77&amp;"\"))</f>
        <v>OWNED\Paul Tuersley\pt_multiplane_v2.82\</v>
      </c>
      <c r="X77" s="2" t="s">
        <v>44</v>
      </c>
      <c r="Y77" s="15" t="s">
        <v>72</v>
      </c>
      <c r="Z77" s="15" t="s">
        <v>72</v>
      </c>
      <c r="AA77" s="2" t="str">
        <f>IF(AND($Z77="s",$J77="trial"),HYPERLINK(Values!$C$47&amp;"\TRIALS",Values!$A$46&amp;"\"&amp;Values!$A$17&amp;"\TRIALS"),IF($Z77="s",HYPERLINK(Values!$C$47,Values!$A$46&amp;"\"&amp;Values!$A$17),IF($Z77="ui",HYPERLINK(Values!$C$48,Values!$A$46&amp;"\"&amp;Values!$A$18),IF($Z77="c",HYPERLINK(Values!$C$4,Values!$A$4),IF($Z77="p",HYPERLINK(Values!$C$50&amp;"\"&amp;$E77,Values!$A$46&amp;"\"&amp;Values!$A$20&amp;"\"&amp;$E77),IF($Z77="pr",HYPERLINK(Values!$C$49,Values!$A$46&amp;"\"&amp;Values!$A$19),IF($Z77="ex",HYPERLINK(Values!$B$54,Values!$A$53&amp;" folder "&amp;$G77),IF($Z77="","What type of script is it?",IF($Z77="mc",HYPERLINK(Values!$B$57&amp;"\"&amp;$E77,Values!$A$55&amp;" "&amp;$E77&amp;"\"&amp;$G77),HYPERLINK(Values!$B$3&amp;E77&amp;"\"&amp;$H77,"OWNED\"&amp;$E77&amp;"\"&amp;$H77&amp;"\"))))))))))</f>
        <v>CC 2018\ScriptUI Panels</v>
      </c>
      <c r="AB77" s="2" t="str">
        <f>IF($Z77="s",HYPERLINK(Values!$C$41,Values!$A$40&amp;"\"&amp;Values!$A$17),IF($Z77="ui",HYPERLINK(Values!$C$42,Values!$A$40&amp;"\"&amp;Values!$A$18),IF($Z77="c",HYPERLINK(Values!$C$5,Values!$A$5),IF($Z77="p",HYPERLINK(Values!$C$44&amp;"\"&amp;$E77,Values!$A$40&amp;"\"&amp;Values!$A$20&amp;"\"&amp;$E77),IF($Z77="pr",HYPERLINK(Values!$C$44,Values!$A$40&amp;"\"&amp;Values!$A$19),IF($Z77="ex",HYPERLINK(Values!$B$54,Values!$A$53&amp;" folder "&amp;$G77),IF($Z77="","What type of script is it?",IF($Z77="mc",HYPERLINK(Values!$B$57&amp;"\"&amp;$E77,Values!$A$55&amp;" "&amp;$E77&amp;"\"&amp;$G77),HYPERLINK(Values!$B$3&amp;$E77&amp;"\"&amp;$H77,"OWNED\"&amp;$E77&amp;"\"&amp;$H77&amp;"\")))))))))</f>
        <v>CC 2017\ScriptUI Panels</v>
      </c>
      <c r="AC77" s="2" t="str">
        <f>IF($M77=0,"CS6 unsupported",IF(AND($M77=1,$Z77="s"),HYPERLINK(Values!$C$17,Values!$A$15&amp;"\"&amp;Values!$A$17),IF(AND($M77=1,$Z77="ui"),HYPERLINK(Values!$C$18,Values!$A$15&amp;"\"&amp;Values!$A$18),IF(AND($M77=1,$Z77="c"),HYPERLINK(Values!$B$5,Values!$A$5),IF(AND($M77=1,$Z77="p"),HYPERLINK(Values!$C$20&amp;"\"&amp;$E77,Values!$A$15&amp;"\"&amp;Values!$A$20&amp;"\"&amp;$E77),IF(AND($M77=1,$Z77="pr"),HYPERLINK(Values!$C$19,Values!$A$15&amp;"\"&amp;Values!$A$19),IF(AND($M77=1,$Z77="mc"),HYPERLINK(Values!$B$56&amp;"\"&amp;$E77,Values!$A$55&amp;" "&amp;$E77&amp;"\"&amp;$G77),IF(AND($M77=1,$Z77=""),"What type of script is it?",HYPERLINK(Values!$B$3&amp;E77&amp;"\"&amp;$H77,"OWNED\"&amp;$E77&amp;"\"&amp;$H77&amp;"\")))))))))</f>
        <v>CS6\ScriptUI Panels</v>
      </c>
      <c r="AD77" s="1"/>
      <c r="AE77" s="24"/>
      <c r="AH77" s="37" t="str">
        <f t="shared" si="14"/>
        <v/>
      </c>
      <c r="AI77" s="81">
        <f>IFERROR(IF(AE77="s",AH77*Values!$C$1,AF77*Values!$C$1),"")</f>
        <v>0</v>
      </c>
      <c r="AJ77" s="1"/>
    </row>
    <row r="78" spans="2:40" x14ac:dyDescent="0.25">
      <c r="B78" s="15">
        <v>1</v>
      </c>
      <c r="C78" s="7" t="s">
        <v>763</v>
      </c>
      <c r="D78" s="7">
        <v>43320</v>
      </c>
      <c r="E78" s="5" t="s">
        <v>147</v>
      </c>
      <c r="F78" s="5" t="s">
        <v>802</v>
      </c>
      <c r="G78" s="5" t="s">
        <v>149</v>
      </c>
      <c r="H78" t="s">
        <v>150</v>
      </c>
      <c r="I78" s="50" t="str">
        <f>HYPERLINK("https://aescripts.com/"&amp;$G78,$G78)</f>
        <v>pt_textedit</v>
      </c>
      <c r="J78" t="s">
        <v>803</v>
      </c>
      <c r="K78" s="2" t="str">
        <f>HYPERLINK("https://aescripts.com/downloadable/customer/products/?dir=asc&amp;limit=50&amp;order=product_name",J78)</f>
        <v>PTTE2*LUC*TRUDEL*417980482223416SUL1</v>
      </c>
      <c r="L78" s="5"/>
      <c r="M78">
        <v>0</v>
      </c>
      <c r="N78" t="str">
        <f>IF(OR(M78=1,L78="CS6",O78="CS6"),"YES",IF(OR(M78=0,M78=""),"NO"))</f>
        <v>NO</v>
      </c>
      <c r="O78" s="15" t="s">
        <v>151</v>
      </c>
      <c r="P78" s="15" t="s">
        <v>98</v>
      </c>
      <c r="Q78" s="1" t="s">
        <v>152</v>
      </c>
      <c r="R78" s="11">
        <v>43219</v>
      </c>
      <c r="S78" s="1" t="s">
        <v>159</v>
      </c>
      <c r="T78" s="1" t="s">
        <v>804</v>
      </c>
      <c r="U78" s="2" t="str">
        <f t="shared" si="10"/>
        <v>pt_textedit help</v>
      </c>
      <c r="V78" s="52" t="s">
        <v>805</v>
      </c>
      <c r="W78" s="2" t="str">
        <f>IF(J78="trial",HYPERLINK(Values!$C$2&amp;$E78&amp;"\"&amp;$H78,"*TRIAL* "&amp;$E78&amp;"\"&amp;$H78),HYPERLINK(Values!$B$3&amp;E78&amp;"\"&amp;$H78,"OWNED\"&amp;$E78&amp;"\"&amp;$H78&amp;"\"))</f>
        <v>OWNED\Paul Tuersley\pt_textedit_v2.41\</v>
      </c>
      <c r="X78" s="2" t="s">
        <v>44</v>
      </c>
      <c r="Y78" s="15" t="s">
        <v>72</v>
      </c>
      <c r="Z78" s="15" t="s">
        <v>72</v>
      </c>
      <c r="AA78" s="2" t="str">
        <f>IF(AND($Z78="s",$J78="trial"),HYPERLINK(Values!$C$47&amp;"\TRIALS",Values!$A$46&amp;"\"&amp;Values!$A$17&amp;"\TRIALS"),IF($Z78="s",HYPERLINK(Values!$C$47,Values!$A$46&amp;"\"&amp;Values!$A$17),IF($Z78="ui",HYPERLINK(Values!$C$48,Values!$A$46&amp;"\"&amp;Values!$A$18),IF($Z78="c",HYPERLINK(Values!$C$4,Values!$A$4),IF($Z78="p",HYPERLINK(Values!$C$50&amp;"\"&amp;$E78,Values!$A$46&amp;"\"&amp;Values!$A$20&amp;"\"&amp;$E78),IF($Z78="pr",HYPERLINK(Values!$C$49,Values!$A$46&amp;"\"&amp;Values!$A$19),IF($Z78="ex",HYPERLINK(Values!$B$54,Values!$A$53&amp;" folder "&amp;$G78),IF($Z78="","What type of script is it?",IF($Z78="mc",HYPERLINK(Values!$B$57&amp;"\"&amp;$E78,Values!$A$55&amp;" "&amp;$E78&amp;"\"&amp;$G78),HYPERLINK(Values!$B$3&amp;E78&amp;"\"&amp;$H78,"OWNED\"&amp;$E78&amp;"\"&amp;$H78&amp;"\"))))))))))</f>
        <v>CC 2018\ScriptUI Panels</v>
      </c>
      <c r="AB78" s="2" t="str">
        <f>IF($Z78="s",HYPERLINK(Values!$C$41,Values!$A$40&amp;"\"&amp;Values!$A$17),IF($Z78="ui",HYPERLINK(Values!$C$42,Values!$A$40&amp;"\"&amp;Values!$A$18),IF($Z78="c",HYPERLINK(Values!$C$5,Values!$A$5),IF($Z78="p",HYPERLINK(Values!$C$44&amp;"\"&amp;$E78,Values!$A$40&amp;"\"&amp;Values!$A$20&amp;"\"&amp;$E78),IF($Z78="pr",HYPERLINK(Values!$C$44,Values!$A$40&amp;"\"&amp;Values!$A$19),IF($Z78="ex",HYPERLINK(Values!$B$54,Values!$A$53&amp;" folder "&amp;$G78),IF($Z78="","What type of script is it?",IF($Z78="mc",HYPERLINK(Values!$B$57&amp;"\"&amp;$E78,Values!$A$55&amp;" "&amp;$E78&amp;"\"&amp;$G78),HYPERLINK(Values!$B$3&amp;$E78&amp;"\"&amp;$H78,"OWNED\"&amp;$E78&amp;"\"&amp;$H78&amp;"\")))))))))</f>
        <v>CC 2017\ScriptUI Panels</v>
      </c>
      <c r="AC78" s="2" t="str">
        <f>IF($M78=0,"CS6 unsupported",IF(AND($M78=1,$Z78="s"),HYPERLINK(Values!$C$17,Values!$A$15&amp;"\"&amp;Values!$A$17),IF(AND($M78=1,$Z78="ui"),HYPERLINK(Values!$C$18,Values!$A$15&amp;"\"&amp;Values!$A$18),IF(AND($M78=1,$Z78="c"),HYPERLINK(Values!$B$5,Values!$A$5),IF(AND($M78=1,$Z78="p"),HYPERLINK(Values!$C$20&amp;"\"&amp;$E78,Values!$A$15&amp;"\"&amp;Values!$A$20&amp;"\"&amp;$E78),IF(AND($M78=1,$Z78="pr"),HYPERLINK(Values!$C$19,Values!$A$15&amp;"\"&amp;Values!$A$19),IF(AND($M78=1,$Z78="mc"),HYPERLINK(Values!$B$56&amp;"\"&amp;$E78,Values!$A$55&amp;" "&amp;$E78&amp;"\"&amp;$G78),IF(AND($M78=1,$Z78=""),"What type of script is it?",HYPERLINK(Values!$B$3&amp;E78&amp;"\"&amp;$H78,"OWNED\"&amp;$E78&amp;"\"&amp;$H78&amp;"\")))))))))</f>
        <v>CS6 unsupported</v>
      </c>
      <c r="AD78" s="1"/>
      <c r="AE78" s="24"/>
      <c r="AH78" s="37" t="str">
        <f t="shared" si="14"/>
        <v/>
      </c>
      <c r="AI78" s="81">
        <f>IFERROR(IF(AE78="s",AH78*Values!$C$1,AF78*Values!$C$1),"")</f>
        <v>0</v>
      </c>
      <c r="AJ78" s="1"/>
    </row>
    <row r="79" spans="2:40" x14ac:dyDescent="0.25">
      <c r="B79" s="15">
        <v>1</v>
      </c>
      <c r="C79" s="7" t="s">
        <v>763</v>
      </c>
      <c r="D79" s="7">
        <v>43320</v>
      </c>
      <c r="E79" s="5" t="s">
        <v>147</v>
      </c>
      <c r="F79" s="5" t="s">
        <v>806</v>
      </c>
      <c r="G79" s="5" t="s">
        <v>156</v>
      </c>
      <c r="H79" t="s">
        <v>157</v>
      </c>
      <c r="I79" s="50" t="str">
        <f>HYPERLINK("https://aescripts.com/"&amp;$G79,$G79)</f>
        <v>pt_effectsearch</v>
      </c>
      <c r="J79" t="s">
        <v>807</v>
      </c>
      <c r="K79" s="2" t="str">
        <f>HYPERLINK("https://aescripts.com/downloadable/customer/products/?dir=asc&amp;limit=50&amp;order=product_name",J79)</f>
        <v>PTES3*LUC*TRUDEL*422922241851335SUL1</v>
      </c>
      <c r="L79" s="5"/>
      <c r="M79">
        <v>0</v>
      </c>
      <c r="N79" t="str">
        <f>IF(OR(M79=1,L79="CS6",O79="CS6"),"YES",IF(OR(M79=0,M79=""),"NO"))</f>
        <v>NO</v>
      </c>
      <c r="O79" s="15" t="s">
        <v>151</v>
      </c>
      <c r="P79" s="15" t="s">
        <v>98</v>
      </c>
      <c r="Q79" s="1" t="s">
        <v>158</v>
      </c>
      <c r="R79" s="11">
        <v>43219</v>
      </c>
      <c r="S79" s="1" t="s">
        <v>159</v>
      </c>
      <c r="T79" s="1" t="s">
        <v>160</v>
      </c>
      <c r="U79" s="2" t="str">
        <f t="shared" si="10"/>
        <v>pt_effectsearch help</v>
      </c>
      <c r="V79" s="52" t="s">
        <v>808</v>
      </c>
      <c r="W79" s="2" t="str">
        <f>IF(J79="trial",HYPERLINK(Values!$C$2&amp;$E79&amp;"\"&amp;$H79,"*TRIAL* "&amp;$E79&amp;"\"&amp;$H79),HYPERLINK(Values!$B$3&amp;E79&amp;"\"&amp;$H79,"OWNED\"&amp;$E79&amp;"\"&amp;$H79&amp;"\"))</f>
        <v>OWNED\Paul Tuersley\pt_effectsearch_v3.41\</v>
      </c>
      <c r="X79" s="2" t="s">
        <v>44</v>
      </c>
      <c r="Y79" s="15"/>
      <c r="Z79" s="15"/>
      <c r="AA79" s="2" t="str">
        <f>IF(AND($Z79="s",$J79="trial"),HYPERLINK(Values!$C$47&amp;"\TRIALS",Values!$A$46&amp;"\"&amp;Values!$A$17&amp;"\TRIALS"),IF($Z79="s",HYPERLINK(Values!$C$47,Values!$A$46&amp;"\"&amp;Values!$A$17),IF($Z79="ui",HYPERLINK(Values!$C$48,Values!$A$46&amp;"\"&amp;Values!$A$18),IF($Z79="c",HYPERLINK(Values!$C$4,Values!$A$4),IF($Z79="p",HYPERLINK(Values!$C$50&amp;"\"&amp;$E79,Values!$A$46&amp;"\"&amp;Values!$A$20&amp;"\"&amp;$E79),IF($Z79="pr",HYPERLINK(Values!$C$49,Values!$A$46&amp;"\"&amp;Values!$A$19),IF($Z79="ex",HYPERLINK(Values!$B$54,Values!$A$53&amp;" folder "&amp;$G79),IF($Z79="","What type of script is it?",IF($Z79="mc",HYPERLINK(Values!$B$57&amp;"\"&amp;$E79,Values!$A$55&amp;" "&amp;$E79&amp;"\"&amp;$G79),HYPERLINK(Values!$B$3&amp;E79&amp;"\"&amp;$H79,"OWNED\"&amp;$E79&amp;"\"&amp;$H79&amp;"\"))))))))))</f>
        <v>What type of script is it?</v>
      </c>
      <c r="AB79" s="2" t="str">
        <f>IF($Z79="s",HYPERLINK(Values!$C$41,Values!$A$40&amp;"\"&amp;Values!$A$17),IF($Z79="ui",HYPERLINK(Values!$C$42,Values!$A$40&amp;"\"&amp;Values!$A$18),IF($Z79="c",HYPERLINK(Values!$C$5,Values!$A$5),IF($Z79="p",HYPERLINK(Values!$C$44&amp;"\"&amp;$E79,Values!$A$40&amp;"\"&amp;Values!$A$20&amp;"\"&amp;$E79),IF($Z79="pr",HYPERLINK(Values!$C$44,Values!$A$40&amp;"\"&amp;Values!$A$19),IF($Z79="ex",HYPERLINK(Values!$B$54,Values!$A$53&amp;" folder "&amp;$G79),IF($Z79="","What type of script is it?",IF($Z79="mc",HYPERLINK(Values!$B$57&amp;"\"&amp;$E79,Values!$A$55&amp;" "&amp;$E79&amp;"\"&amp;$G79),HYPERLINK(Values!$B$3&amp;$E79&amp;"\"&amp;$H79,"OWNED\"&amp;$E79&amp;"\"&amp;$H79&amp;"\")))))))))</f>
        <v>What type of script is it?</v>
      </c>
      <c r="AC79" s="2" t="str">
        <f>IF($M79=0,"CS6 unsupported",IF(AND($M79=1,$Z79="s"),HYPERLINK(Values!$C$17,Values!$A$15&amp;"\"&amp;Values!$A$17),IF(AND($M79=1,$Z79="ui"),HYPERLINK(Values!$C$18,Values!$A$15&amp;"\"&amp;Values!$A$18),IF(AND($M79=1,$Z79="c"),HYPERLINK(Values!$B$5,Values!$A$5),IF(AND($M79=1,$Z79="p"),HYPERLINK(Values!$C$20&amp;"\"&amp;$E79,Values!$A$15&amp;"\"&amp;Values!$A$20&amp;"\"&amp;$E79),IF(AND($M79=1,$Z79="pr"),HYPERLINK(Values!$C$19,Values!$A$15&amp;"\"&amp;Values!$A$19),IF(AND($M79=1,$Z79="mc"),HYPERLINK(Values!$B$56&amp;"\"&amp;$E79,Values!$A$55&amp;" "&amp;$E79&amp;"\"&amp;$G79),IF(AND($M79=1,$Z79=""),"What type of script is it?",HYPERLINK(Values!$B$3&amp;E79&amp;"\"&amp;$H79,"OWNED\"&amp;$E79&amp;"\"&amp;$H79&amp;"\")))))))))</f>
        <v>CS6 unsupported</v>
      </c>
      <c r="AD79" s="1"/>
      <c r="AE79" s="24"/>
      <c r="AH79" s="37" t="str">
        <f t="shared" si="14"/>
        <v/>
      </c>
      <c r="AI79" s="81">
        <f>IFERROR(IF(AE79="s",AH79*Values!$C$1,AF79*Values!$C$1),"")</f>
        <v>0</v>
      </c>
      <c r="AJ79" s="1"/>
    </row>
    <row r="80" spans="2:40" x14ac:dyDescent="0.25">
      <c r="B80" s="15">
        <v>0</v>
      </c>
      <c r="C80">
        <v>100914962</v>
      </c>
      <c r="D80" s="7">
        <v>43434</v>
      </c>
      <c r="E80" s="5" t="s">
        <v>809</v>
      </c>
      <c r="F80" s="5" t="s">
        <v>810</v>
      </c>
      <c r="G80" s="5" t="s">
        <v>811</v>
      </c>
      <c r="H80" t="s">
        <v>812</v>
      </c>
      <c r="I80" s="2" t="str">
        <f>HYPERLINK("https://aescripts.com/"&amp;G80)</f>
        <v>https://aescripts.com/quick-menu</v>
      </c>
      <c r="J80" t="s">
        <v>813</v>
      </c>
      <c r="K80" s="2" t="str">
        <f>HYPERLINK("https://aescripts.com/downloadable/customer/products/",J80)</f>
        <v>EHQM2*LUC*TRUDEL*435751113274166SUL1</v>
      </c>
      <c r="L80" s="2"/>
      <c r="M80">
        <v>1</v>
      </c>
      <c r="N80" s="5" t="str">
        <f>IF(M80=1,"YES",IF(M80=0,"NO",""))</f>
        <v>YES</v>
      </c>
      <c r="O80" s="41" t="s">
        <v>13</v>
      </c>
      <c r="P80" s="41" t="s">
        <v>98</v>
      </c>
      <c r="Q80" s="1" t="s">
        <v>814</v>
      </c>
      <c r="R80" s="11">
        <v>43263</v>
      </c>
      <c r="S80" s="1" t="s">
        <v>106</v>
      </c>
      <c r="T80" s="1"/>
      <c r="U80" s="2" t="str">
        <f>IF($V80="",HYPERLINK("https://aescripts.com/"&amp;$G80,$G80&amp;" help"),HYPERLINK($V80,$G80&amp;" help"))</f>
        <v>quick-menu help</v>
      </c>
      <c r="V80" s="1" t="s">
        <v>815</v>
      </c>
      <c r="W80" s="2" t="str">
        <f>IF(J80="trial",HYPERLINK(Values!$C$2&amp;$E80&amp;"\"&amp;$H80,"*TRIAL* "&amp;$E80&amp;"\"&amp;$H80),HYPERLINK(Values!$B$3&amp;E80&amp;"\"&amp;$H80,"OWNED\"&amp;$E80&amp;"\"&amp;$H80&amp;"\"))</f>
        <v>OWNED\Edgar Huanca\quick_menu_v2.1.2\</v>
      </c>
      <c r="X80" s="2"/>
      <c r="Y80" s="15" t="s">
        <v>154</v>
      </c>
      <c r="Z80" s="15" t="s">
        <v>154</v>
      </c>
      <c r="AA80" s="2" t="str">
        <f>IF(AND($Z80="s",$J80="trial"),HYPERLINK(Values!$C$47&amp;"\TRIALS",Values!$A$46&amp;"\"&amp;Values!$A$17&amp;"\TRIALS"),IF($Z80="s",HYPERLINK(Values!$C$47,Values!$A$46&amp;"\"&amp;Values!$A$17),IF($Z80="ui",HYPERLINK(Values!$C$48,Values!$A$46&amp;"\"&amp;Values!$A$18),IF($Z80="c",HYPERLINK(Values!$C$4,Values!$A$4),IF($Z80="p",HYPERLINK(Values!$C$50&amp;"\"&amp;$E80,Values!$A$46&amp;"\"&amp;Values!$A$20&amp;"\"&amp;$E80),IF($Z80="pr",HYPERLINK(Values!$C$49,Values!$A$46&amp;"\"&amp;Values!$A$19),IF($Z80="ex",HYPERLINK(Values!$B$54,Values!$A$53&amp;" folder "&amp;$G80),IF($Z80="","What type of script is it?",IF($Z80="mc",HYPERLINK(Values!$B$57&amp;"\"&amp;$E80,Values!$A$55&amp;" "&amp;$E80&amp;"\"&amp;$G80),HYPERLINK(Values!$B$3&amp;E80&amp;"\"&amp;$H80,"OWNED\"&amp;$E80&amp;"\"&amp;$H80&amp;"\"))))))))))</f>
        <v>CC 2018\Scripts</v>
      </c>
      <c r="AB80" s="2" t="str">
        <f>IF($Z80="s",HYPERLINK(Values!$C$41,Values!$A$40&amp;"\"&amp;Values!$A$17),IF($Z80="ui",HYPERLINK(Values!$C$42,Values!$A$40&amp;"\"&amp;Values!$A$18),IF($Z80="c",HYPERLINK(Values!$C$5,Values!$A$5),IF($Z80="p",HYPERLINK(Values!$C$44&amp;"\"&amp;$E80,Values!$A$40&amp;"\"&amp;Values!$A$20&amp;"\"&amp;$E80),IF($Z80="pr",HYPERLINK(Values!$C$44,Values!$A$40&amp;"\"&amp;Values!$A$19),IF($Z80="ex",HYPERLINK(Values!$B$54,Values!$A$53&amp;" folder "&amp;$G80),IF($Z80="","What type of script is it?",IF($Z80="mc",HYPERLINK(Values!$B$57&amp;"\"&amp;$E80,Values!$A$55&amp;" "&amp;$E80&amp;"\"&amp;$G80),HYPERLINK(Values!$B$3&amp;$E80&amp;"\"&amp;$H80,"OWNED\"&amp;$E80&amp;"\"&amp;$H80&amp;"\")))))))))</f>
        <v>CC 2017\Scripts</v>
      </c>
      <c r="AC80" s="2" t="str">
        <f>IF($M80=0,"CS6 unsupported",IF(AND($M80=1,$Z80="s"),HYPERLINK(Values!$C$17,Values!$A$15&amp;"\"&amp;Values!$A$17),IF(AND($M80=1,$Z80="ui"),HYPERLINK(Values!$C$18,Values!$A$15&amp;"\"&amp;Values!$A$18),IF(AND($M80=1,$Z80="c"),HYPERLINK(Values!$B$5,Values!$A$5),IF(AND($M80=1,$Z80="p"),HYPERLINK(Values!$C$20&amp;"\"&amp;$E80,Values!$A$15&amp;"\"&amp;Values!$A$20&amp;"\"&amp;$E80),IF(AND($M80=1,$Z80="pr"),HYPERLINK(Values!$C$19,Values!$A$15&amp;"\"&amp;Values!$A$19),IF(AND($M80=1,$Z80="mc"),HYPERLINK(Values!$B$56&amp;"\"&amp;$E80,Values!$A$55&amp;" "&amp;$E80&amp;"\"&amp;$G80),IF(AND($M80=1,$Z80=""),"What type of script is it?",HYPERLINK(Values!$B$3&amp;E80&amp;"\"&amp;$H80,"OWNED\"&amp;$E80&amp;"\"&amp;$H80&amp;"\")))))))))</f>
        <v>CS6\Scripts</v>
      </c>
      <c r="AD80" s="1"/>
      <c r="AE80" s="24"/>
      <c r="AF80" s="6">
        <v>24.99</v>
      </c>
      <c r="AG80" s="6"/>
      <c r="AH80" s="37" t="str">
        <f>IF(AE80="s",AF80*0.75,IF(AE80="n",AF80*0,""))</f>
        <v/>
      </c>
      <c r="AI80" s="81">
        <f>IFERROR(IF(AE80="s",AH80*Values!$C$1,AF80*Values!$C$1),"")</f>
        <v>34.2363</v>
      </c>
      <c r="AJ80" s="37"/>
      <c r="AL80" s="6" t="str">
        <f>IF(AK80="BUY",AH80,"")</f>
        <v/>
      </c>
    </row>
    <row r="81" spans="2:38" x14ac:dyDescent="0.25">
      <c r="B81" s="15">
        <v>0</v>
      </c>
      <c r="C81">
        <v>101048397</v>
      </c>
      <c r="D81" s="7">
        <v>43644</v>
      </c>
      <c r="E81" s="5" t="s">
        <v>816</v>
      </c>
      <c r="F81" s="5" t="s">
        <v>817</v>
      </c>
      <c r="G81" s="5" t="s">
        <v>818</v>
      </c>
      <c r="H81" t="s">
        <v>819</v>
      </c>
      <c r="I81" s="2" t="str">
        <f>HYPERLINK("https://aescripts.com/"&amp;G81)</f>
        <v>https://aescripts.com/warping-wheels</v>
      </c>
      <c r="J81" t="s">
        <v>820</v>
      </c>
      <c r="K81" s="2" t="str">
        <f>HYPERLINK("https://aescripts.com/downloadable/customer/products/",J81)</f>
        <v>515F-254C-5DA3-A3ED-8B82</v>
      </c>
      <c r="L81" s="2"/>
      <c r="M81">
        <v>1</v>
      </c>
      <c r="N81" s="5" t="str">
        <f>IF(M81=1,"YES",IF(M81=0,"NO",""))</f>
        <v>YES</v>
      </c>
      <c r="O81" s="41" t="s">
        <v>13</v>
      </c>
      <c r="P81" s="41" t="s">
        <v>98</v>
      </c>
      <c r="Q81" s="1" t="s">
        <v>43</v>
      </c>
      <c r="R81" s="11">
        <v>43640</v>
      </c>
      <c r="S81" s="1" t="s">
        <v>126</v>
      </c>
      <c r="T81" s="1" t="s">
        <v>821</v>
      </c>
      <c r="U81" s="2" t="str">
        <f>IF($V81="",HYPERLINK("https://aescripts.com/"&amp;$G81,$G81&amp;" help"),HYPERLINK($V81,$G81&amp;" help"))</f>
        <v>warping-wheels help</v>
      </c>
      <c r="V81" s="1" t="s">
        <v>822</v>
      </c>
      <c r="W81" s="2" t="str">
        <f>IF(J81="trial",HYPERLINK(Values!$C$2&amp;$E81&amp;"\"&amp;$H81,"*TRIAL* "&amp;$E81&amp;"\"&amp;$H81),HYPERLINK(Values!$B$3&amp;E81&amp;"\"&amp;$H81,"OWNED\"&amp;$E81&amp;"\"&amp;$H81&amp;"\"))</f>
        <v>OWNED\Picture Instruments\warping_wheels_installers_v1.0.1\</v>
      </c>
      <c r="X81" s="2"/>
      <c r="Y81" s="15" t="s">
        <v>154</v>
      </c>
      <c r="Z81" s="15" t="s">
        <v>154</v>
      </c>
      <c r="AA81" s="2" t="str">
        <f>IF(AND($Z81="s",$J81="trial"),HYPERLINK(Values!$C$47&amp;"\TRIALS",Values!$A$46&amp;"\"&amp;Values!$A$17&amp;"\TRIALS"),IF($Z81="s",HYPERLINK(Values!$C$47,Values!$A$46&amp;"\"&amp;Values!$A$17),IF($Z81="ui",HYPERLINK(Values!$C$48,Values!$A$46&amp;"\"&amp;Values!$A$18),IF($Z81="c",HYPERLINK(Values!$C$4,Values!$A$4),IF($Z81="p",HYPERLINK(Values!$C$50&amp;"\"&amp;$E81,Values!$A$46&amp;"\"&amp;Values!$A$20&amp;"\"&amp;$E81),IF($Z81="pr",HYPERLINK(Values!$C$49,Values!$A$46&amp;"\"&amp;Values!$A$19),IF($Z81="ex",HYPERLINK(Values!$B$54,Values!$A$53&amp;" folder "&amp;$G81),IF($Z81="","What type of script is it?",IF($Z81="mc",HYPERLINK(Values!$B$57&amp;"\"&amp;$E81,Values!$A$55&amp;" "&amp;$E81&amp;"\"&amp;$G81),HYPERLINK(Values!$B$3&amp;E81&amp;"\"&amp;$H81,"OWNED\"&amp;$E81&amp;"\"&amp;$H81&amp;"\"))))))))))</f>
        <v>CC 2018\Scripts</v>
      </c>
      <c r="AB81" s="2" t="str">
        <f>IF($Z81="s",HYPERLINK(Values!$C$41,Values!$A$40&amp;"\"&amp;Values!$A$17),IF($Z81="ui",HYPERLINK(Values!$C$42,Values!$A$40&amp;"\"&amp;Values!$A$18),IF($Z81="c",HYPERLINK(Values!$C$5,Values!$A$5),IF($Z81="p",HYPERLINK(Values!$C$44&amp;"\"&amp;$E81,Values!$A$40&amp;"\"&amp;Values!$A$20&amp;"\"&amp;$E81),IF($Z81="pr",HYPERLINK(Values!$C$44,Values!$A$40&amp;"\"&amp;Values!$A$19),IF($Z81="ex",HYPERLINK(Values!$B$54,Values!$A$53&amp;" folder "&amp;$G81),IF($Z81="","What type of script is it?",IF($Z81="mc",HYPERLINK(Values!$B$57&amp;"\"&amp;$E81,Values!$A$55&amp;" "&amp;$E81&amp;"\"&amp;$G81),HYPERLINK(Values!$B$3&amp;$E81&amp;"\"&amp;$H81,"OWNED\"&amp;$E81&amp;"\"&amp;$H81&amp;"\")))))))))</f>
        <v>CC 2017\Scripts</v>
      </c>
      <c r="AC81" s="2" t="str">
        <f>IF($M81=0,"CS6 unsupported",IF(AND($M81=1,$Z81="s"),HYPERLINK(Values!$C$17,Values!$A$15&amp;"\"&amp;Values!$A$17),IF(AND($M81=1,$Z81="ui"),HYPERLINK(Values!$C$18,Values!$A$15&amp;"\"&amp;Values!$A$18),IF(AND($M81=1,$Z81="c"),HYPERLINK(Values!$B$5,Values!$A$5),IF(AND($M81=1,$Z81="p"),HYPERLINK(Values!$C$20&amp;"\"&amp;$E81,Values!$A$15&amp;"\"&amp;Values!$A$20&amp;"\"&amp;$E81),IF(AND($M81=1,$Z81="pr"),HYPERLINK(Values!$C$19,Values!$A$15&amp;"\"&amp;Values!$A$19),IF(AND($M81=1,$Z81="mc"),HYPERLINK(Values!$B$56&amp;"\"&amp;$E81,Values!$A$55&amp;" "&amp;$E81&amp;"\"&amp;$G81),IF(AND($M81=1,$Z81=""),"What type of script is it?",HYPERLINK(Values!$B$3&amp;E81&amp;"\"&amp;$H81,"OWNED\"&amp;$E81&amp;"\"&amp;$H81&amp;"\")))))))))</f>
        <v>CS6\Scripts</v>
      </c>
      <c r="AD81" s="1"/>
      <c r="AE81" s="24"/>
      <c r="AF81" s="6">
        <v>47</v>
      </c>
      <c r="AG81" s="6"/>
      <c r="AH81" s="37" t="str">
        <f>IF(AE81="s",AF81*0.75,IF(AE81="n",AF81*0,""))</f>
        <v/>
      </c>
      <c r="AI81" s="81">
        <f>IFERROR(IF(AE81="s",AH81*Values!$C$1,AF81*Values!$C$1),"")</f>
        <v>64.39</v>
      </c>
      <c r="AJ81" s="37"/>
      <c r="AL81" s="6" t="str">
        <f>IF(AK81="BUY",AH81,"")</f>
        <v/>
      </c>
    </row>
    <row r="82" spans="2:38" x14ac:dyDescent="0.25">
      <c r="B82" s="15">
        <v>0</v>
      </c>
      <c r="C82">
        <v>101048397</v>
      </c>
      <c r="D82" s="7">
        <v>43645</v>
      </c>
      <c r="E82" s="5" t="s">
        <v>111</v>
      </c>
      <c r="F82" s="5" t="s">
        <v>217</v>
      </c>
      <c r="G82" s="5" t="s">
        <v>218</v>
      </c>
      <c r="H82" t="s">
        <v>823</v>
      </c>
      <c r="I82" s="2" t="str">
        <f>HYPERLINK("https://aescripts.com/"&amp;G82)</f>
        <v>https://aescripts.com/auto-crop</v>
      </c>
      <c r="J82" t="s">
        <v>824</v>
      </c>
      <c r="K82" s="2" t="str">
        <f>HYPERLINK("https://aescripts.com/downloadable/customer/products/",J82)</f>
        <v>BFAC3*LUC*TRUDEL*462833386254977SUL1</v>
      </c>
      <c r="L82" s="2"/>
      <c r="M82">
        <v>1</v>
      </c>
      <c r="N82" s="5" t="str">
        <f>IF(M82=1,"YES",IF(M82=0,"NO",""))</f>
        <v>YES</v>
      </c>
      <c r="O82" s="41" t="s">
        <v>13</v>
      </c>
      <c r="P82" s="41" t="s">
        <v>98</v>
      </c>
      <c r="Q82" s="1" t="s">
        <v>825</v>
      </c>
      <c r="R82" s="11">
        <v>43636</v>
      </c>
      <c r="S82" s="1" t="s">
        <v>826</v>
      </c>
      <c r="T82" s="1" t="s">
        <v>827</v>
      </c>
      <c r="U82" s="2" t="str">
        <f>IF($V82="",HYPERLINK("https://aescripts.com/"&amp;$G82,$G82&amp;" help"),HYPERLINK($V82,$G82&amp;" help"))</f>
        <v>auto-crop help</v>
      </c>
      <c r="V82" s="1" t="s">
        <v>828</v>
      </c>
      <c r="W82" s="2" t="str">
        <f>IF(J82="trial",HYPERLINK(Values!$C$2&amp;$E82&amp;"\"&amp;$H82,"*TRIAL* "&amp;$E82&amp;"\"&amp;$H82),HYPERLINK(Values!$B$3&amp;E82&amp;"\"&amp;$H82,"OWNED\"&amp;$E82&amp;"\"&amp;$H82&amp;"\"))</f>
        <v>OWNED\Batchframe Software\autocrop-v3.1.0\</v>
      </c>
      <c r="X82" s="2"/>
      <c r="Y82" s="15" t="s">
        <v>145</v>
      </c>
      <c r="Z82" s="15" t="s">
        <v>145</v>
      </c>
      <c r="AA82" s="2" t="str">
        <f>IF(AND($Z82="s",$J82="trial"),HYPERLINK(Values!$C$47&amp;"\TRIALS",Values!$A$46&amp;"\"&amp;Values!$A$17&amp;"\TRIALS"),IF($Z82="s",HYPERLINK(Values!$C$47,Values!$A$46&amp;"\"&amp;Values!$A$17),IF($Z82="ui",HYPERLINK(Values!$C$48,Values!$A$46&amp;"\"&amp;Values!$A$18),IF($Z82="c",HYPERLINK(Values!$C$4,Values!$A$4),IF($Z82="p",HYPERLINK(Values!$C$50&amp;"\"&amp;$E82,Values!$A$46&amp;"\"&amp;Values!$A$20&amp;"\"&amp;$E82),IF($Z82="pr",HYPERLINK(Values!$C$49,Values!$A$46&amp;"\"&amp;Values!$A$19),IF($Z82="ex",HYPERLINK(Values!$B$54,Values!$A$53&amp;" folder "&amp;$G82),IF($Z82="","What type of script is it?",IF($Z82="mc",HYPERLINK(Values!$B$57&amp;"\"&amp;$E82,Values!$A$55&amp;" "&amp;$E82&amp;"\"&amp;$G82),HYPERLINK(Values!$B$3&amp;E82&amp;"\"&amp;$H82,"OWNED\"&amp;$E82&amp;"\"&amp;$H82&amp;"\"))))))))))</f>
        <v>CC 2018\Plug-ins\Batchframe Software</v>
      </c>
      <c r="AB82" s="2" t="str">
        <f>IF($Z82="s",HYPERLINK(Values!$C$41,Values!$A$40&amp;"\"&amp;Values!$A$17),IF($Z82="ui",HYPERLINK(Values!$C$42,Values!$A$40&amp;"\"&amp;Values!$A$18),IF($Z82="c",HYPERLINK(Values!$C$5,Values!$A$5),IF($Z82="p",HYPERLINK(Values!$C$44&amp;"\"&amp;$E82,Values!$A$40&amp;"\"&amp;Values!$A$20&amp;"\"&amp;$E82),IF($Z82="pr",HYPERLINK(Values!$C$44,Values!$A$40&amp;"\"&amp;Values!$A$19),IF($Z82="ex",HYPERLINK(Values!$B$54,Values!$A$53&amp;" folder "&amp;$G82),IF($Z82="","What type of script is it?",IF($Z82="mc",HYPERLINK(Values!$B$57&amp;"\"&amp;$E82,Values!$A$55&amp;" "&amp;$E82&amp;"\"&amp;$G82),HYPERLINK(Values!$B$3&amp;$E82&amp;"\"&amp;$H82,"OWNED\"&amp;$E82&amp;"\"&amp;$H82&amp;"\")))))))))</f>
        <v>CC 2017\Plug-ins\Batchframe Software</v>
      </c>
      <c r="AC82" s="2" t="str">
        <f>IF($M82=0,"CS6 unsupported",IF(AND($M82=1,$Z82="s"),HYPERLINK(Values!$C$17,Values!$A$15&amp;"\"&amp;Values!$A$17),IF(AND($M82=1,$Z82="ui"),HYPERLINK(Values!$C$18,Values!$A$15&amp;"\"&amp;Values!$A$18),IF(AND($M82=1,$Z82="c"),HYPERLINK(Values!$B$5,Values!$A$5),IF(AND($M82=1,$Z82="p"),HYPERLINK(Values!$C$20&amp;"\"&amp;$E82,Values!$A$15&amp;"\"&amp;Values!$A$20&amp;"\"&amp;$E82),IF(AND($M82=1,$Z82="pr"),HYPERLINK(Values!$C$19,Values!$A$15&amp;"\"&amp;Values!$A$19),IF(AND($M82=1,$Z82="mc"),HYPERLINK(Values!$B$56&amp;"\"&amp;$E82,Values!$A$55&amp;" "&amp;$E82&amp;"\"&amp;$G82),IF(AND($M82=1,$Z82=""),"What type of script is it?",HYPERLINK(Values!$B$3&amp;E82&amp;"\"&amp;$H82,"OWNED\"&amp;$E82&amp;"\"&amp;$H82&amp;"\")))))))))</f>
        <v>CS6\Plug-ins\Batchframe Software</v>
      </c>
      <c r="AD82" s="1"/>
      <c r="AE82" s="24"/>
      <c r="AF82" s="6">
        <v>9.99</v>
      </c>
      <c r="AG82" s="6"/>
      <c r="AH82" s="37" t="str">
        <f>IF(AE82="s",AF82*0.75,IF(AE82="n",AF82*0,""))</f>
        <v/>
      </c>
      <c r="AI82" s="81">
        <f>IFERROR(IF(AE82="s",AH82*Values!$C$1,AF82*Values!$C$1),"")</f>
        <v>13.686300000000001</v>
      </c>
      <c r="AJ82" s="37"/>
      <c r="AL82" s="6" t="str">
        <f>IF(AK82="BUY",AH82,"")</f>
        <v/>
      </c>
    </row>
    <row r="83" spans="2:38" x14ac:dyDescent="0.25">
      <c r="AB83" s="2" t="str">
        <f>IF($Z83="s",HYPERLINK(Values!$C$41,Values!$A$40&amp;"\"&amp;Values!$A$17),IF($Z83="ui",HYPERLINK(Values!$C$42,Values!$A$40&amp;"\"&amp;Values!$A$18),IF($Z83="c",HYPERLINK(Values!$C$5,Values!$A$5),IF($Z83="p",HYPERLINK(Values!$C$44&amp;"\"&amp;$E83,Values!$A$40&amp;"\"&amp;Values!$A$20&amp;"\"&amp;$E83),IF($Z83="pr",HYPERLINK(Values!$C$44,Values!$A$40&amp;"\"&amp;Values!$A$19),IF($Z83="ex",HYPERLINK(Values!$B$54,Values!$A$53&amp;" folder "&amp;$G83),IF($Z83="","What type of script is it?",IF($Z83="mc",HYPERLINK(Values!$B$57&amp;"\"&amp;$E83,Values!$A$55&amp;" "&amp;$E83&amp;"\"&amp;$G83),HYPERLINK(Values!$B$3&amp;$E83&amp;"\"&amp;$H83,"OWNED\"&amp;$E83&amp;"\"&amp;$H83&amp;"\")))))))))</f>
        <v>What type of script is it?</v>
      </c>
      <c r="AC83" s="2" t="str">
        <f>IF($M83=0,"CS6 unsupported",IF(AND($M83=1,$Z83="s"),HYPERLINK(Values!$C$17,Values!$A$15&amp;"\"&amp;Values!$A$17),IF(AND($M83=1,$Z83="ui"),HYPERLINK(Values!$C$18,Values!$A$15&amp;"\"&amp;Values!$A$18),IF(AND($M83=1,$Z83="c"),HYPERLINK(Values!$B$5,Values!$A$5),IF(AND($M83=1,$Z83="p"),HYPERLINK(Values!$C$20&amp;"\"&amp;$E83,Values!$A$15&amp;"\"&amp;Values!$A$20&amp;"\"&amp;$E83),IF(AND($M83=1,$Z83="pr"),HYPERLINK(Values!$C$19,Values!$A$15&amp;"\"&amp;Values!$A$19),IF(AND($M83=1,$Z83="mc"),HYPERLINK(Values!$B$56&amp;"\"&amp;$E83,Values!$A$55&amp;" "&amp;$E83&amp;"\"&amp;$G83),IF(AND($M83=1,$Z83=""),"What type of script is it?",HYPERLINK(Values!$B$3&amp;E83&amp;"\"&amp;$H83,"OWNED\"&amp;$E83&amp;"\"&amp;$H83&amp;"\")))))))))</f>
        <v>CS6 unsupported</v>
      </c>
      <c r="AI83" s="81">
        <f>IFERROR(IF(AE83="s",AH83*Values!$C$1,AF83*Values!$C$1),"")</f>
        <v>0</v>
      </c>
    </row>
    <row r="84" spans="2:38" x14ac:dyDescent="0.25">
      <c r="B84" s="15">
        <v>0</v>
      </c>
      <c r="C84">
        <v>100908762</v>
      </c>
      <c r="D84" s="7">
        <v>43430</v>
      </c>
      <c r="E84" t="s">
        <v>60</v>
      </c>
      <c r="F84" t="s">
        <v>829</v>
      </c>
      <c r="G84" t="s">
        <v>830</v>
      </c>
      <c r="H84" t="s">
        <v>830</v>
      </c>
      <c r="I84" s="2" t="str">
        <f>HYPERLINK("https://aescripts.com/"&amp;G84)</f>
        <v>https://aescripts.com/smartselector_v1.0</v>
      </c>
      <c r="J84" t="s">
        <v>831</v>
      </c>
      <c r="K84" s="2" t="str">
        <f>HYPERLINK("https://aescripts.com/downloadable/customer/products/",J84)</f>
        <v>CBKSS*LUC*TRUDEL*342241427481403SUL1</v>
      </c>
      <c r="L84" s="2"/>
      <c r="M84">
        <v>1</v>
      </c>
      <c r="N84" t="str">
        <f>IF(M84=1,"YES",IF(M84="0","NO",""))</f>
        <v>YES</v>
      </c>
      <c r="O84" s="15"/>
      <c r="P84" s="15"/>
      <c r="Q84" s="1"/>
      <c r="S84" s="1"/>
      <c r="T84" s="1"/>
      <c r="U84" s="2" t="str">
        <f>IF($V84="",HYPERLINK("https://aescripts.com/"&amp;$G84,$G84&amp;" help"),HYPERLINK($V84,$G84&amp;" help"))</f>
        <v>smartselector_v1.0 help</v>
      </c>
      <c r="V84" s="1" t="s">
        <v>832</v>
      </c>
      <c r="W84" s="2" t="str">
        <f>IF(J84="trial",HYPERLINK(Values!$C$2&amp;$E84,"*TRIAL* "&amp;$E84&amp;"\"&amp;$H84),HYPERLINK(Values!$B$3&amp;E84&amp;"\"&amp;$H84,"OWNED\"&amp;$E84&amp;"\"&amp;$H84&amp;"\"))</f>
        <v>OWNED\Casey Baker\smartselector_v1.0\</v>
      </c>
      <c r="X84" s="2"/>
      <c r="Y84" s="15" t="s">
        <v>72</v>
      </c>
      <c r="Z84" s="15" t="s">
        <v>72</v>
      </c>
      <c r="AA84" s="2" t="str">
        <f>IF($Z84="s",HYPERLINK(Values!$C$47,Values!$A$46&amp;"\"&amp;Values!$A$17),IF($Z84="ui",HYPERLINK(Values!$C$48,Values!$A$46&amp;"\"&amp;Values!$A$18),IF($Z84="c",HYPERLINK(Values!$C$4,Values!$A$4),IF($Z84="p",HYPERLINK(Values!$C$50&amp;"\"&amp;$E84,Values!$A$46&amp;"\"&amp;Values!$A$20&amp;"\"&amp;$E84),IF($Z84="pr",HYPERLINK(Values!$C$49,Values!$A$46&amp;"\"&amp;Values!$A$19),IF($Z84="ex",HYPERLINK(Values!$B$54,Values!$A$53&amp;" folder "&amp;$G84),IF($Z84="","What type of script is it?",IF($Z84="mc",HYPERLINK(Values!$B$57&amp;"\"&amp;$E84,Values!$A$55&amp;" "&amp;$E84&amp;"\"&amp;$G84),HYPERLINK(Values!$B$3&amp;E84&amp;"\"&amp;$H84,"OWNED\"&amp;$E84&amp;"\"&amp;$H84&amp;"\")))))))))</f>
        <v>CC 2018\ScriptUI Panels</v>
      </c>
      <c r="AB84" s="2" t="str">
        <f>IF($Z84="s",HYPERLINK(Values!$C$41,Values!$A$40&amp;"\"&amp;Values!$A$17),IF($Z84="ui",HYPERLINK(Values!$C$42,Values!$A$40&amp;"\"&amp;Values!$A$18),IF($Z84="c",HYPERLINK(Values!$C$5,Values!$A$5),IF($Z84="p",HYPERLINK(Values!$C$44&amp;"\"&amp;$E84,Values!$A$40&amp;"\"&amp;Values!$A$20&amp;"\"&amp;$E84),IF($Z84="pr",HYPERLINK(Values!$C$44,Values!$A$40&amp;"\"&amp;Values!$A$19),IF($Z84="ex",HYPERLINK(Values!$B$54,Values!$A$53&amp;" folder "&amp;$G84),IF($Z84="","What type of script is it?",IF($Z84="mc",HYPERLINK(Values!$B$57&amp;"\"&amp;$E84,Values!$A$55&amp;" "&amp;$E84&amp;"\"&amp;$G84),HYPERLINK(Values!$B$3&amp;$E84&amp;"\"&amp;$H84,"OWNED\"&amp;$E84&amp;"\"&amp;$H84&amp;"\")))))))))</f>
        <v>CC 2017\ScriptUI Panels</v>
      </c>
      <c r="AC84" s="2" t="str">
        <f>IF($M84=0,"CS6 unsupported",IF(AND($M84=1,$Z84="s"),HYPERLINK(Values!$C$17,Values!$A$15&amp;"\"&amp;Values!$A$17),IF(AND($M84=1,$Z84="ui"),HYPERLINK(Values!$C$18,Values!$A$15&amp;"\"&amp;Values!$A$18),IF(AND($M84=1,$Z84="c"),HYPERLINK(Values!$B$5,Values!$A$5),IF(AND($M84=1,$Z84="p"),HYPERLINK(Values!$C$20&amp;"\"&amp;$E84,Values!$A$15&amp;"\"&amp;Values!$A$20&amp;"\"&amp;$E84),IF(AND($M84=1,$Z84="pr"),HYPERLINK(Values!$C$19,Values!$A$15&amp;"\"&amp;Values!$A$19),IF(AND($M84=1,$Z84="mc"),HYPERLINK(Values!$B$56&amp;"\"&amp;$E84,Values!$A$55&amp;" "&amp;$E84&amp;"\"&amp;$G84),IF(AND($M84=1,$Z84=""),"What type of script is it?",HYPERLINK(Values!$B$3&amp;E84&amp;"\"&amp;$H84,"OWNED\"&amp;$E84&amp;"\"&amp;$H84&amp;"\")))))))))</f>
        <v>CS6\ScriptUI Panels</v>
      </c>
      <c r="AD84" s="1"/>
      <c r="AE84" s="24"/>
      <c r="AF84" s="6">
        <v>39.99</v>
      </c>
      <c r="AG84" s="6"/>
      <c r="AH84" s="37" t="str">
        <f>IF(AE84="s",AF84*0.75,IF(AE84="n",AF84*0,""))</f>
        <v/>
      </c>
      <c r="AI84" s="81">
        <f>IFERROR(IF(AE84="s",AH84*Values!$C$1,AF84*Values!$C$1),"")</f>
        <v>54.786300000000004</v>
      </c>
      <c r="AJ84" s="37"/>
      <c r="AL84" s="6" t="str">
        <f>IF(AK84="BUY",AH84,"")</f>
        <v/>
      </c>
    </row>
    <row r="85" spans="2:38" x14ac:dyDescent="0.25">
      <c r="AB85" s="2" t="str">
        <f>IF($Z85="s",HYPERLINK(Values!$C$41,Values!$A$40&amp;"\"&amp;Values!$A$17),IF($Z85="ui",HYPERLINK(Values!$C$42,Values!$A$40&amp;"\"&amp;Values!$A$18),IF($Z85="c",HYPERLINK(Values!$C$5,Values!$A$5),IF($Z85="p",HYPERLINK(Values!$C$44&amp;"\"&amp;$E85,Values!$A$40&amp;"\"&amp;Values!$A$20&amp;"\"&amp;$E85),IF($Z85="pr",HYPERLINK(Values!$C$44,Values!$A$40&amp;"\"&amp;Values!$A$19),IF($Z85="ex",HYPERLINK(Values!$B$54,Values!$A$53&amp;" folder "&amp;$G85),IF($Z85="","What type of script is it?",IF($Z85="mc",HYPERLINK(Values!$B$57&amp;"\"&amp;$E85,Values!$A$55&amp;" "&amp;$E85&amp;"\"&amp;$G85),HYPERLINK(Values!$B$3&amp;$E85&amp;"\"&amp;$H85,"OWNED\"&amp;$E85&amp;"\"&amp;$H85&amp;"\")))))))))</f>
        <v>What type of script is it?</v>
      </c>
      <c r="AC85" s="2" t="str">
        <f>IF($M85=0,"CS6 unsupported",IF(AND($M85=1,$Z85="s"),HYPERLINK(Values!$C$17,Values!$A$15&amp;"\"&amp;Values!$A$17),IF(AND($M85=1,$Z85="ui"),HYPERLINK(Values!$C$18,Values!$A$15&amp;"\"&amp;Values!$A$18),IF(AND($M85=1,$Z85="c"),HYPERLINK(Values!$B$5,Values!$A$5),IF(AND($M85=1,$Z85="p"),HYPERLINK(Values!$C$20&amp;"\"&amp;$E85,Values!$A$15&amp;"\"&amp;Values!$A$20&amp;"\"&amp;$E85),IF(AND($M85=1,$Z85="pr"),HYPERLINK(Values!$C$19,Values!$A$15&amp;"\"&amp;Values!$A$19),IF(AND($M85=1,$Z85="mc"),HYPERLINK(Values!$B$56&amp;"\"&amp;$E85,Values!$A$55&amp;" "&amp;$E85&amp;"\"&amp;$G85),IF(AND($M85=1,$Z85=""),"What type of script is it?",HYPERLINK(Values!$B$3&amp;E85&amp;"\"&amp;$H85,"OWNED\"&amp;$E85&amp;"\"&amp;$H85&amp;"\")))))))))</f>
        <v>CS6 unsupported</v>
      </c>
      <c r="AI85" s="81">
        <f>IFERROR(IF(AE85="s",AH85*Values!$C$1,AF85*Values!$C$1),"")</f>
        <v>0</v>
      </c>
    </row>
    <row r="86" spans="2:38" x14ac:dyDescent="0.25">
      <c r="B86" s="15">
        <v>1</v>
      </c>
      <c r="C86" t="s">
        <v>93</v>
      </c>
      <c r="D86" s="7" t="s">
        <v>833</v>
      </c>
      <c r="E86" s="5" t="s">
        <v>4</v>
      </c>
      <c r="F86" s="5" t="s">
        <v>242</v>
      </c>
      <c r="G86" s="5" t="s">
        <v>243</v>
      </c>
      <c r="I86" s="2" t="str">
        <f>HYPERLINK("https://aescripts.com/"&amp;G86)</f>
        <v>https://aescripts.com/scriptname</v>
      </c>
      <c r="J86" t="s">
        <v>116</v>
      </c>
      <c r="K86" s="2" t="str">
        <f>HYPERLINK("https://aescripts.com/downloadable/customer/products/",J86)</f>
        <v>No license required</v>
      </c>
      <c r="L86" s="5"/>
      <c r="M86">
        <v>1</v>
      </c>
      <c r="N86" t="str">
        <f>IF(OR(M86=1,L86="CS6",P86="CS6"),"YES",IF(OR(M86=0,M86=""),"NO"))</f>
        <v>YES</v>
      </c>
      <c r="O86" s="15"/>
      <c r="P86" s="15"/>
      <c r="Q86" s="1"/>
      <c r="S86" s="1"/>
      <c r="T86" s="1"/>
      <c r="U86" s="2" t="str">
        <f>IF($V86="",HYPERLINK("https://aescripts.com/"&amp;$G86,$G86&amp;" help"),HYPERLINK($V86,$G86&amp;" help"))</f>
        <v>scriptname help</v>
      </c>
      <c r="V86" s="1"/>
      <c r="W86" s="2" t="str">
        <f>IF(J86="trial",HYPERLINK(Values!$C$2&amp;$E86,"*TRIAL* "&amp;$E86&amp;"\"&amp;$H86),HYPERLINK(Values!$B$3&amp;E86&amp;"\"&amp;$H86,"OWNED\"&amp;$E86&amp;"\"&amp;$H86&amp;"\"))</f>
        <v>OWNED\Author\\</v>
      </c>
      <c r="X86" s="2" t="s">
        <v>44</v>
      </c>
      <c r="Y86" s="15"/>
      <c r="Z86" s="15"/>
      <c r="AA86" s="2" t="str">
        <f>IF($Z86="s",HYPERLINK(Values!$C$47,Values!$A$46&amp;"\"&amp;Values!$A$17),IF($Z86="ui",HYPERLINK(Values!$C$48,Values!$A$46&amp;"\"&amp;Values!$A$18),IF($Z86="c",HYPERLINK(Values!$C$4,Values!$A$4),IF($Z86="p",HYPERLINK(Values!$C$50&amp;"\"&amp;$E86,Values!$A$46&amp;"\"&amp;Values!$A$20&amp;"\"&amp;$E86),IF($Z86="pr",HYPERLINK(Values!$C$49,Values!$A$46&amp;"\"&amp;Values!$A$19),IF($Z86="ex",HYPERLINK(Values!$B$54,Values!$A$53&amp;" folder "&amp;$G86),IF($Z86="","What type of script is it?",IF($Z86="mc",HYPERLINK(Values!$B$57&amp;"\"&amp;$E86,Values!$A$55&amp;" "&amp;$E86&amp;"\"&amp;$G86),HYPERLINK(Values!$B$3&amp;E86&amp;"\"&amp;$H86,"OWNED\"&amp;$E86&amp;"\"&amp;$H86&amp;"\")))))))))</f>
        <v>What type of script is it?</v>
      </c>
      <c r="AB86" s="2" t="str">
        <f>IF($Z86="s",HYPERLINK(Values!$C$41,Values!$A$40&amp;"\"&amp;Values!$A$17),IF($Z86="ui",HYPERLINK(Values!$C$42,Values!$A$40&amp;"\"&amp;Values!$A$18),IF($Z86="c",HYPERLINK(Values!$C$5,Values!$A$5),IF($Z86="p",HYPERLINK(Values!$C$44&amp;"\"&amp;$E86,Values!$A$40&amp;"\"&amp;Values!$A$20&amp;"\"&amp;$E86),IF($Z86="pr",HYPERLINK(Values!$C$44,Values!$A$40&amp;"\"&amp;Values!$A$19),IF($Z86="ex",HYPERLINK(Values!$B$54,Values!$A$53&amp;" folder "&amp;$G86),IF($Z86="","What type of script is it?",IF($Z86="mc",HYPERLINK(Values!$B$57&amp;"\"&amp;$E86,Values!$A$55&amp;" "&amp;$E86&amp;"\"&amp;$G86),HYPERLINK(Values!$B$3&amp;$E86&amp;"\"&amp;$H86,"OWNED\"&amp;$E86&amp;"\"&amp;$H86&amp;"\")))))))))</f>
        <v>What type of script is it?</v>
      </c>
      <c r="AC86" s="2" t="str">
        <f>IF($M86=0,"CS6 unsupported",IF(AND($M86=1,$Z86="s"),HYPERLINK(Values!$C$17,Values!$A$15&amp;"\"&amp;Values!$A$17),IF(AND($M86=1,$Z86="ui"),HYPERLINK(Values!$C$18,Values!$A$15&amp;"\"&amp;Values!$A$18),IF(AND($M86=1,$Z86="c"),HYPERLINK(Values!$B$5,Values!$A$5),IF(AND($M86=1,$Z86="p"),HYPERLINK(Values!$C$20&amp;"\"&amp;$E86,Values!$A$15&amp;"\"&amp;Values!$A$20&amp;"\"&amp;$E86),IF(AND($M86=1,$Z86="pr"),HYPERLINK(Values!$C$19,Values!$A$15&amp;"\"&amp;Values!$A$19),IF(AND($M86=1,$Z86="mc"),HYPERLINK(Values!$B$56&amp;"\"&amp;$E86,Values!$A$55&amp;" "&amp;$E86&amp;"\"&amp;$G86),IF(AND($M86=1,$Z86=""),"What type of script is it?",HYPERLINK(Values!$B$3&amp;E86&amp;"\"&amp;$H86,"OWNED\"&amp;$E86&amp;"\"&amp;$H86&amp;"\")))))))))</f>
        <v>What type of script is it?</v>
      </c>
      <c r="AD86" s="1"/>
      <c r="AE86" s="24"/>
      <c r="AH86" s="22"/>
      <c r="AI86" s="81">
        <f>IFERROR(IF(AE86="s",AH86*Values!$C$1,AF86*Values!$C$1),"")</f>
        <v>0</v>
      </c>
      <c r="AJ86" s="1"/>
    </row>
    <row r="87" spans="2:38" x14ac:dyDescent="0.25">
      <c r="B87" s="15">
        <v>1</v>
      </c>
      <c r="C87" t="s">
        <v>93</v>
      </c>
      <c r="D87" s="7" t="s">
        <v>833</v>
      </c>
      <c r="E87" s="5" t="s">
        <v>4</v>
      </c>
      <c r="F87" s="5" t="s">
        <v>242</v>
      </c>
      <c r="G87" s="5" t="s">
        <v>243</v>
      </c>
      <c r="I87" s="2" t="str">
        <f>HYPERLINK("https://aescripts.com/"&amp;G87)</f>
        <v>https://aescripts.com/scriptname</v>
      </c>
      <c r="J87" t="s">
        <v>116</v>
      </c>
      <c r="K87" s="2" t="str">
        <f>HYPERLINK("https://aescripts.com/downloadable/customer/products/",J87)</f>
        <v>No license required</v>
      </c>
      <c r="L87" s="5"/>
      <c r="M87">
        <v>1</v>
      </c>
      <c r="N87" t="str">
        <f>IF(OR(M87=1,L87="CS6",P87="CS6"),"YES",IF(OR(M87=0,M87=""),"NO"))</f>
        <v>YES</v>
      </c>
      <c r="O87" s="15"/>
      <c r="P87" s="15"/>
      <c r="Q87" s="1"/>
      <c r="S87" s="1"/>
      <c r="T87" s="1"/>
      <c r="U87" s="2" t="str">
        <f>IF($V87="",HYPERLINK("https://aescripts.com/"&amp;$G87,$G87&amp;" help"),HYPERLINK($V87,$G87&amp;" help"))</f>
        <v>scriptname help</v>
      </c>
      <c r="V87" s="1"/>
      <c r="W87" s="2" t="str">
        <f>IF(J87="trial",HYPERLINK(Values!$C$2&amp;$E87,"*TRIAL* "&amp;$E87&amp;"\"&amp;$H87),HYPERLINK(Values!$B$3&amp;E87&amp;"\"&amp;$H87,"OWNED\"&amp;$E87&amp;"\"&amp;$H87&amp;"\"))</f>
        <v>OWNED\Author\\</v>
      </c>
      <c r="X87" s="2" t="s">
        <v>44</v>
      </c>
      <c r="Y87" s="15"/>
      <c r="Z87" s="15"/>
      <c r="AA87" s="2" t="str">
        <f>IF($Z87="s",HYPERLINK(Values!$C$47,Values!$A$46&amp;"\"&amp;Values!$A$17),IF($Z87="ui",HYPERLINK(Values!$C$48,Values!$A$46&amp;"\"&amp;Values!$A$18),IF($Z87="c",HYPERLINK(Values!$C$4,Values!$A$4),IF($Z87="p",HYPERLINK(Values!$C$50&amp;"\"&amp;$E87,Values!$A$46&amp;"\"&amp;Values!$A$20&amp;"\"&amp;$E87),IF($Z87="pr",HYPERLINK(Values!$C$49,Values!$A$46&amp;"\"&amp;Values!$A$19),IF($Z87="ex",HYPERLINK(Values!$B$54,Values!$A$53&amp;" folder "&amp;$G87),IF($Z87="","What type of script is it?",IF($Z87="mc",HYPERLINK(Values!$B$57&amp;"\"&amp;$E87,Values!$A$55&amp;" "&amp;$E87&amp;"\"&amp;$G87),HYPERLINK(Values!$B$3&amp;E87&amp;"\"&amp;$H87,"OWNED\"&amp;$E87&amp;"\"&amp;$H87&amp;"\")))))))))</f>
        <v>What type of script is it?</v>
      </c>
      <c r="AB87" s="2" t="str">
        <f>IF($Z87="s",HYPERLINK(Values!$C$41,Values!$A$40&amp;"\"&amp;Values!$A$17),IF($Z87="ui",HYPERLINK(Values!$C$42,Values!$A$40&amp;"\"&amp;Values!$A$18),IF($Z87="c",HYPERLINK(Values!$C$5,Values!$A$5),IF($Z87="p",HYPERLINK(Values!$C$44&amp;"\"&amp;$E87,Values!$A$40&amp;"\"&amp;Values!$A$20&amp;"\"&amp;$E87),IF($Z87="pr",HYPERLINK(Values!$C$44,Values!$A$40&amp;"\"&amp;Values!$A$19),IF($Z87="ex",HYPERLINK(Values!$B$54,Values!$A$53&amp;" folder "&amp;$G87),IF($Z87="","What type of script is it?",IF($Z87="mc",HYPERLINK(Values!$B$57&amp;"\"&amp;$E87,Values!$A$55&amp;" "&amp;$E87&amp;"\"&amp;$G87),HYPERLINK(Values!$B$3&amp;$E87&amp;"\"&amp;$H87,"OWNED\"&amp;$E87&amp;"\"&amp;$H87&amp;"\")))))))))</f>
        <v>What type of script is it?</v>
      </c>
      <c r="AC87" s="2" t="str">
        <f>IF($M87=0,"CS6 unsupported",IF(AND($M87=1,$Z87="s"),HYPERLINK(Values!$C$17,Values!$A$15&amp;"\"&amp;Values!$A$17),IF(AND($M87=1,$Z87="ui"),HYPERLINK(Values!$C$18,Values!$A$15&amp;"\"&amp;Values!$A$18),IF(AND($M87=1,$Z87="c"),HYPERLINK(Values!$B$5,Values!$A$5),IF(AND($M87=1,$Z87="p"),HYPERLINK(Values!$C$20&amp;"\"&amp;$E87,Values!$A$15&amp;"\"&amp;Values!$A$20&amp;"\"&amp;$E87),IF(AND($M87=1,$Z87="pr"),HYPERLINK(Values!$C$19,Values!$A$15&amp;"\"&amp;Values!$A$19),IF(AND($M87=1,$Z87="mc"),HYPERLINK(Values!$B$56&amp;"\"&amp;$E87,Values!$A$55&amp;" "&amp;$E87&amp;"\"&amp;$G87),IF(AND($M87=1,$Z87=""),"What type of script is it?",HYPERLINK(Values!$B$3&amp;E87&amp;"\"&amp;$H87,"OWNED\"&amp;$E87&amp;"\"&amp;$H87&amp;"\")))))))))</f>
        <v>What type of script is it?</v>
      </c>
      <c r="AD87" s="1"/>
      <c r="AE87" s="24"/>
      <c r="AH87" s="22"/>
      <c r="AI87" s="81">
        <f>IFERROR(IF(AE87="s",AH87*Values!$C$1,AF87*Values!$C$1),"")</f>
        <v>0</v>
      </c>
      <c r="AJ87" s="1"/>
    </row>
    <row r="88" spans="2:38" x14ac:dyDescent="0.25">
      <c r="D88"/>
      <c r="M88"/>
      <c r="Q88"/>
      <c r="U88" s="2"/>
      <c r="W88" s="2"/>
      <c r="X88" s="2"/>
      <c r="AA88" s="2"/>
      <c r="AB88" s="2" t="str">
        <f>IF($Z88="s",HYPERLINK(Values!$C$41,Values!$A$40&amp;"\"&amp;Values!$A$17),IF($Z88="ui",HYPERLINK(Values!$C$42,Values!$A$40&amp;"\"&amp;Values!$A$18),IF($Z88="c",HYPERLINK(Values!$C$5,Values!$A$5),IF($Z88="p",HYPERLINK(Values!$C$44&amp;"\"&amp;$E88,Values!$A$40&amp;"\"&amp;Values!$A$20&amp;"\"&amp;$E88),IF($Z88="pr",HYPERLINK(Values!$C$44,Values!$A$40&amp;"\"&amp;Values!$A$19),IF($Z88="ex",HYPERLINK(Values!$B$54,Values!$A$53&amp;" folder "&amp;$G88),IF($Z88="","What type of script is it?",IF($Z88="mc",HYPERLINK(Values!$B$57&amp;"\"&amp;$E88,Values!$A$55&amp;" "&amp;$E88&amp;"\"&amp;$G88),HYPERLINK(Values!$B$3&amp;$E88&amp;"\"&amp;$H88,"OWNED\"&amp;$E88&amp;"\"&amp;$H88&amp;"\")))))))))</f>
        <v>What type of script is it?</v>
      </c>
      <c r="AC88" s="2" t="str">
        <f>IF($M88=0,"CS6 unsupported",IF(AND($M88=1,$Z88="s"),HYPERLINK(Values!$C$17,Values!$A$15&amp;"\"&amp;Values!$A$17),IF(AND($M88=1,$Z88="ui"),HYPERLINK(Values!$C$18,Values!$A$15&amp;"\"&amp;Values!$A$18),IF(AND($M88=1,$Z88="c"),HYPERLINK(Values!$B$5,Values!$A$5),IF(AND($M88=1,$Z88="p"),HYPERLINK(Values!$C$20&amp;"\"&amp;$E88,Values!$A$15&amp;"\"&amp;Values!$A$20&amp;"\"&amp;$E88),IF(AND($M88=1,$Z88="pr"),HYPERLINK(Values!$C$19,Values!$A$15&amp;"\"&amp;Values!$A$19),IF(AND($M88=1,$Z88="mc"),HYPERLINK(Values!$B$56&amp;"\"&amp;$E88,Values!$A$55&amp;" "&amp;$E88&amp;"\"&amp;$G88),IF(AND($M88=1,$Z88=""),"What type of script is it?",HYPERLINK(Values!$B$3&amp;E88&amp;"\"&amp;$H88,"OWNED\"&amp;$E88&amp;"\"&amp;$H88&amp;"\")))))))))</f>
        <v>CS6 unsupported</v>
      </c>
      <c r="AF88" s="6"/>
      <c r="AG88" s="6"/>
      <c r="AH88" s="37"/>
      <c r="AI88" s="81">
        <f>IFERROR(IF(AE88="s",AH88*Values!$C$1,AF88*Values!$C$1),"")</f>
        <v>0</v>
      </c>
    </row>
    <row r="89" spans="2:38" x14ac:dyDescent="0.25">
      <c r="D89"/>
      <c r="M89"/>
      <c r="Q89"/>
      <c r="U89" s="2"/>
      <c r="W89" s="2"/>
      <c r="X89" s="2"/>
      <c r="AA89" s="2"/>
      <c r="AB89" s="2" t="str">
        <f>IF($Z89="s",HYPERLINK(Values!$C$41,Values!$A$40&amp;"\"&amp;Values!$A$17),IF($Z89="ui",HYPERLINK(Values!$C$42,Values!$A$40&amp;"\"&amp;Values!$A$18),IF($Z89="c",HYPERLINK(Values!$C$5,Values!$A$5),IF($Z89="p",HYPERLINK(Values!$C$44&amp;"\"&amp;$E89,Values!$A$40&amp;"\"&amp;Values!$A$20&amp;"\"&amp;$E89),IF($Z89="pr",HYPERLINK(Values!$C$44,Values!$A$40&amp;"\"&amp;Values!$A$19),IF($Z89="ex",HYPERLINK(Values!$B$54,Values!$A$53&amp;" folder "&amp;$G89),IF($Z89="","What type of script is it?",IF($Z89="mc",HYPERLINK(Values!$B$57&amp;"\"&amp;$E89,Values!$A$55&amp;" "&amp;$E89&amp;"\"&amp;$G89),HYPERLINK(Values!$B$3&amp;$E89&amp;"\"&amp;$H89,"OWNED\"&amp;$E89&amp;"\"&amp;$H89&amp;"\")))))))))</f>
        <v>What type of script is it?</v>
      </c>
      <c r="AC89" s="2" t="str">
        <f>IF($M89=0,"CS6 unsupported",IF(AND($M89=1,$Z89="s"),HYPERLINK(Values!$C$17,Values!$A$15&amp;"\"&amp;Values!$A$17),IF(AND($M89=1,$Z89="ui"),HYPERLINK(Values!$C$18,Values!$A$15&amp;"\"&amp;Values!$A$18),IF(AND($M89=1,$Z89="c"),HYPERLINK(Values!$B$5,Values!$A$5),IF(AND($M89=1,$Z89="p"),HYPERLINK(Values!$C$20&amp;"\"&amp;$E89,Values!$A$15&amp;"\"&amp;Values!$A$20&amp;"\"&amp;$E89),IF(AND($M89=1,$Z89="pr"),HYPERLINK(Values!$C$19,Values!$A$15&amp;"\"&amp;Values!$A$19),IF(AND($M89=1,$Z89="mc"),HYPERLINK(Values!$B$56&amp;"\"&amp;$E89,Values!$A$55&amp;" "&amp;$E89&amp;"\"&amp;$G89),IF(AND($M89=1,$Z89=""),"What type of script is it?",HYPERLINK(Values!$B$3&amp;E89&amp;"\"&amp;$H89,"OWNED\"&amp;$E89&amp;"\"&amp;$H89&amp;"\")))))))))</f>
        <v>CS6 unsupported</v>
      </c>
      <c r="AF89" s="6"/>
      <c r="AG89" s="6"/>
      <c r="AH89" s="37"/>
      <c r="AI89" s="81">
        <f>IFERROR(IF(AE89="s",AH89*Values!$C$1,AF89*Values!$C$1),"")</f>
        <v>0</v>
      </c>
    </row>
    <row r="90" spans="2:38" x14ac:dyDescent="0.25">
      <c r="B90" s="15">
        <v>1</v>
      </c>
      <c r="C90">
        <v>100513498</v>
      </c>
      <c r="D90" s="7">
        <v>42702</v>
      </c>
      <c r="E90" s="30" t="s">
        <v>262</v>
      </c>
      <c r="F90" t="s">
        <v>834</v>
      </c>
      <c r="G90" t="s">
        <v>835</v>
      </c>
      <c r="H90" t="s">
        <v>836</v>
      </c>
      <c r="I90" s="50" t="str">
        <f>HYPERLINK("https://aescripts.com/"&amp;G90,G90)</f>
        <v>titles-lower-thirds-bundle-for-animation-composer</v>
      </c>
      <c r="J90" t="s">
        <v>266</v>
      </c>
      <c r="K90" s="2" t="str">
        <f>HYPERLINK("https://aescripts.com/downloadable/customer/products/",J90)</f>
        <v>Please read info →</v>
      </c>
      <c r="L90" t="str">
        <f t="shared" ref="L90:L96" si="15">IF(OR(O90="CS3",O90="CS4",O90="CS5",O90="CS5.5"),O90,"NO")</f>
        <v>CS5</v>
      </c>
      <c r="M90" s="15">
        <v>1</v>
      </c>
      <c r="N90" t="str">
        <f t="shared" ref="N90:N96" si="16">IF(OR(M90=1,O90="CS6",P90="CS6"),"YES",IF(OR(M90=0,M90=""),"NO"))</f>
        <v>YES</v>
      </c>
      <c r="O90" t="s">
        <v>196</v>
      </c>
      <c r="P90" t="s">
        <v>98</v>
      </c>
      <c r="Q90" s="13" t="s">
        <v>241</v>
      </c>
      <c r="R90" s="11">
        <v>42694</v>
      </c>
      <c r="S90" t="s">
        <v>268</v>
      </c>
      <c r="T90" t="s">
        <v>837</v>
      </c>
      <c r="U90" s="2" t="str">
        <f>IF($V90="",HYPERLINK("https://aescripts.com/"&amp;$G90,$G90&amp;" help"),HYPERLINK($V90,$G90&amp;" help"))</f>
        <v>titles-lower-thirds-bundle-for-animation-composer help</v>
      </c>
      <c r="V90" t="s">
        <v>838</v>
      </c>
      <c r="W90" s="2" t="str">
        <f>HYPERLINK(Values!$C$3&amp;$E90&amp;"\"&amp;$H90,"OWNED\"&amp;$E90&amp;"\"&amp;$H90)</f>
        <v>OWNED\Mister Horse\Titles&amp;LowerThirds_2.0.2</v>
      </c>
      <c r="X90" s="2" t="s">
        <v>44</v>
      </c>
      <c r="Y90" s="56" t="str">
        <f>IF($S90=".aex","p","")</f>
        <v/>
      </c>
      <c r="Z90" s="56" t="str">
        <f>IF($S90=".aex","p","")</f>
        <v/>
      </c>
      <c r="AA90" s="2" t="str">
        <f>IF($Z90="s",HYPERLINK(Values!$C$47,Values!$A$46&amp;"\"&amp;Values!$A$17),IF($Z90="ui",HYPERLINK(Values!$C$48,Values!$A$46&amp;"\"&amp;Values!$A$18),IF($Z90="c",HYPERLINK(Values!$C$4,Values!$A$4),IF($Z90="p",HYPERLINK(Values!$C$50&amp;"\"&amp;$E90,Values!$A$46&amp;"\"&amp;Values!$A$20&amp;"\"&amp;$E90),IF($Z90="pr",HYPERLINK(Values!$C$49,Values!$A$46&amp;"\"&amp;Values!$A$19),IF($Z90="ex",HYPERLINK(Values!$B$54,Values!$A$53&amp;" folder "&amp;$G90),IF($Z90="","What type of script is it?",IF($Z90="mc",HYPERLINK(Values!$B$57&amp;"\"&amp;$E90,Values!$A$55&amp;" "&amp;$E90&amp;"\"&amp;$G90),HYPERLINK(Values!$B$3&amp;E90&amp;"\"&amp;$H90,"OWNED\"&amp;$E90&amp;"\"&amp;$H90&amp;"\")))))))))</f>
        <v>What type of script is it?</v>
      </c>
      <c r="AB90" s="2" t="str">
        <f>IF($Z90="s",HYPERLINK(Values!$C$41,Values!$A$40&amp;"\"&amp;Values!$A$17),IF($Z90="ui",HYPERLINK(Values!$C$42,Values!$A$40&amp;"\"&amp;Values!$A$18),IF($Z90="c",HYPERLINK(Values!$C$5,Values!$A$5),IF($Z90="p",HYPERLINK(Values!$C$44&amp;"\"&amp;$E90,Values!$A$40&amp;"\"&amp;Values!$A$20&amp;"\"&amp;$E90),IF($Z90="pr",HYPERLINK(Values!$C$44,Values!$A$40&amp;"\"&amp;Values!$A$19),IF($Z90="ex",HYPERLINK(Values!$B$54,Values!$A$53&amp;" folder "&amp;$G90),IF($Z90="","What type of script is it?",IF($Z90="mc",HYPERLINK(Values!$B$57&amp;"\"&amp;$E90,Values!$A$55&amp;" "&amp;$E90&amp;"\"&amp;$G90),HYPERLINK(Values!$B$3&amp;$E90&amp;"\"&amp;$H90,"OWNED\"&amp;$E90&amp;"\"&amp;$H90&amp;"\")))))))))</f>
        <v>What type of script is it?</v>
      </c>
      <c r="AC90" s="2" t="str">
        <f>IF($M90=0,"CS6 unsupported",IF(AND($M90=1,$Z90="s"),HYPERLINK(Values!$C$17,Values!$A$15&amp;"\"&amp;Values!$A$17),IF(AND($M90=1,$Z90="ui"),HYPERLINK(Values!$C$18,Values!$A$15&amp;"\"&amp;Values!$A$18),IF(AND($M90=1,$Z90="c"),HYPERLINK(Values!$B$5,Values!$A$5),IF(AND($M90=1,$Z90="p"),HYPERLINK(Values!$C$20&amp;"\"&amp;$E90,Values!$A$15&amp;"\"&amp;Values!$A$20&amp;"\"&amp;$E90),IF(AND($M90=1,$Z90="pr"),HYPERLINK(Values!$C$19,Values!$A$15&amp;"\"&amp;Values!$A$19),IF(AND($M90=1,$Z90="mc"),HYPERLINK(Values!$B$56&amp;"\"&amp;$E90,Values!$A$55&amp;" "&amp;$E90&amp;"\"&amp;$G90),IF(AND($M90=1,$Z90=""),"What type of script is it?",HYPERLINK(Values!$B$3&amp;E90&amp;"\"&amp;$H90,"OWNED\"&amp;$E90&amp;"\"&amp;$H90&amp;"\")))))))))</f>
        <v>What type of script is it?</v>
      </c>
      <c r="AE90" t="s">
        <v>154</v>
      </c>
      <c r="AF90" s="6">
        <v>99</v>
      </c>
      <c r="AG90" s="6"/>
      <c r="AH90" s="37">
        <f>IF(AE90="s",AF90*0.75,IF(AE90="n",AF90*0,""))</f>
        <v>74.25</v>
      </c>
      <c r="AI90" s="81">
        <f>IFERROR(IF(AE90="s",AH90*Values!$C$1,AF90*Values!$C$1),"")</f>
        <v>101.72250000000001</v>
      </c>
    </row>
    <row r="91" spans="2:38" x14ac:dyDescent="0.25">
      <c r="B91" s="15">
        <v>1</v>
      </c>
      <c r="C91">
        <v>100513498</v>
      </c>
      <c r="D91" s="7">
        <v>42702</v>
      </c>
      <c r="E91" s="30" t="s">
        <v>262</v>
      </c>
      <c r="F91" t="s">
        <v>839</v>
      </c>
      <c r="G91" t="s">
        <v>840</v>
      </c>
      <c r="H91" t="s">
        <v>841</v>
      </c>
      <c r="I91" s="50" t="str">
        <f>HYPERLINK("https://aescripts.com/"&amp;G91,G91)</f>
        <v>shape-transitions-for-animation-composer</v>
      </c>
      <c r="J91" t="s">
        <v>266</v>
      </c>
      <c r="K91" s="2" t="str">
        <f>HYPERLINK("https://aescripts.com/downloadable/customer/products/",J91)</f>
        <v>Please read info →</v>
      </c>
      <c r="L91" t="str">
        <f t="shared" si="15"/>
        <v>CS5</v>
      </c>
      <c r="M91" s="15">
        <v>1</v>
      </c>
      <c r="N91" t="str">
        <f t="shared" si="16"/>
        <v>YES</v>
      </c>
      <c r="O91" t="s">
        <v>196</v>
      </c>
      <c r="P91" t="s">
        <v>98</v>
      </c>
      <c r="Q91" s="13" t="s">
        <v>241</v>
      </c>
      <c r="R91" s="11">
        <v>42694</v>
      </c>
      <c r="S91" t="s">
        <v>268</v>
      </c>
      <c r="T91" t="s">
        <v>842</v>
      </c>
      <c r="U91" s="2" t="str">
        <f>IF($V91="",HYPERLINK("https://aescripts.com/"&amp;$G91,$G91&amp;" help"),HYPERLINK($V91,$G91&amp;" help"))</f>
        <v>shape-transitions-for-animation-composer help</v>
      </c>
      <c r="V91" t="s">
        <v>838</v>
      </c>
      <c r="W91" s="2" t="str">
        <f>HYPERLINK(Values!$C$3&amp;$E91&amp;"\"&amp;$H91,"OWNED\"&amp;$E91&amp;"\"&amp;$H91)</f>
        <v>OWNED\Mister Horse\ShapeTransitions_3.0.0</v>
      </c>
      <c r="X91" s="2" t="s">
        <v>44</v>
      </c>
      <c r="Y91" s="56" t="str">
        <f>IF($S91=".aex","p","")</f>
        <v/>
      </c>
      <c r="Z91" s="56" t="str">
        <f>IF($S91=".aex","p","")</f>
        <v/>
      </c>
      <c r="AA91" s="2" t="str">
        <f>IF($Z91="s",HYPERLINK(Values!$C$47,Values!$A$46&amp;"\"&amp;Values!$A$17),IF($Z91="ui",HYPERLINK(Values!$C$48,Values!$A$46&amp;"\"&amp;Values!$A$18),IF($Z91="c",HYPERLINK(Values!$C$4,Values!$A$4),IF($Z91="p",HYPERLINK(Values!$C$50&amp;"\"&amp;$E91,Values!$A$46&amp;"\"&amp;Values!$A$20&amp;"\"&amp;$E91),IF($Z91="pr",HYPERLINK(Values!$C$49,Values!$A$46&amp;"\"&amp;Values!$A$19),IF($Z91="ex",HYPERLINK(Values!$B$54,Values!$A$53&amp;" folder "&amp;$G91),IF($Z91="","What type of script is it?",IF($Z91="mc",HYPERLINK(Values!$B$57&amp;"\"&amp;$E91,Values!$A$55&amp;" "&amp;$E91&amp;"\"&amp;$G91),HYPERLINK(Values!$B$3&amp;E91&amp;"\"&amp;$H91,"OWNED\"&amp;$E91&amp;"\"&amp;$H91&amp;"\")))))))))</f>
        <v>What type of script is it?</v>
      </c>
      <c r="AB91" s="2" t="str">
        <f>IF($Z91="s",HYPERLINK(Values!$C$41,Values!$A$40&amp;"\"&amp;Values!$A$17),IF($Z91="ui",HYPERLINK(Values!$C$42,Values!$A$40&amp;"\"&amp;Values!$A$18),IF($Z91="c",HYPERLINK(Values!$C$5,Values!$A$5),IF($Z91="p",HYPERLINK(Values!$C$44&amp;"\"&amp;$E91,Values!$A$40&amp;"\"&amp;Values!$A$20&amp;"\"&amp;$E91),IF($Z91="pr",HYPERLINK(Values!$C$44,Values!$A$40&amp;"\"&amp;Values!$A$19),IF($Z91="ex",HYPERLINK(Values!$B$54,Values!$A$53&amp;" folder "&amp;$G91),IF($Z91="","What type of script is it?",IF($Z91="mc",HYPERLINK(Values!$B$57&amp;"\"&amp;$E91,Values!$A$55&amp;" "&amp;$E91&amp;"\"&amp;$G91),HYPERLINK(Values!$B$3&amp;$E91&amp;"\"&amp;$H91,"OWNED\"&amp;$E91&amp;"\"&amp;$H91&amp;"\")))))))))</f>
        <v>What type of script is it?</v>
      </c>
      <c r="AC91" s="2" t="str">
        <f>IF($M91=0,"CS6 unsupported",IF(AND($M91=1,$Z91="s"),HYPERLINK(Values!$C$17,Values!$A$15&amp;"\"&amp;Values!$A$17),IF(AND($M91=1,$Z91="ui"),HYPERLINK(Values!$C$18,Values!$A$15&amp;"\"&amp;Values!$A$18),IF(AND($M91=1,$Z91="c"),HYPERLINK(Values!$B$5,Values!$A$5),IF(AND($M91=1,$Z91="p"),HYPERLINK(Values!$C$20&amp;"\"&amp;$E91,Values!$A$15&amp;"\"&amp;Values!$A$20&amp;"\"&amp;$E91),IF(AND($M91=1,$Z91="pr"),HYPERLINK(Values!$C$19,Values!$A$15&amp;"\"&amp;Values!$A$19),IF(AND($M91=1,$Z91="mc"),HYPERLINK(Values!$B$56&amp;"\"&amp;$E91,Values!$A$55&amp;" "&amp;$E91&amp;"\"&amp;$G91),IF(AND($M91=1,$Z91=""),"What type of script is it?",HYPERLINK(Values!$B$3&amp;E91&amp;"\"&amp;$H91,"OWNED\"&amp;$E91&amp;"\"&amp;$H91&amp;"\")))))))))</f>
        <v>What type of script is it?</v>
      </c>
      <c r="AE91" t="s">
        <v>154</v>
      </c>
      <c r="AF91" s="6">
        <v>39</v>
      </c>
      <c r="AG91" s="6"/>
      <c r="AH91" s="37">
        <f>IF(AE91="s",AF91*0.75,IF(AE91="n",AF91*0,""))</f>
        <v>29.25</v>
      </c>
      <c r="AI91" s="81">
        <f>IFERROR(IF(AE91="s",AH91*Values!$C$1,AF91*Values!$C$1),"")</f>
        <v>40.072500000000005</v>
      </c>
    </row>
    <row r="92" spans="2:38" x14ac:dyDescent="0.25">
      <c r="E92" s="50"/>
      <c r="I92" s="50"/>
      <c r="M92"/>
      <c r="Q92"/>
      <c r="U92" s="2"/>
      <c r="W92" s="2"/>
      <c r="X92" s="2"/>
      <c r="AA92" s="2"/>
      <c r="AB92" s="2" t="str">
        <f>IF($Z92="s",HYPERLINK(Values!$C$41,Values!$A$40&amp;"\"&amp;Values!$A$17),IF($Z92="ui",HYPERLINK(Values!$C$42,Values!$A$40&amp;"\"&amp;Values!$A$18),IF($Z92="c",HYPERLINK(Values!$C$5,Values!$A$5),IF($Z92="p",HYPERLINK(Values!$C$44&amp;"\"&amp;$E92,Values!$A$40&amp;"\"&amp;Values!$A$20&amp;"\"&amp;$E92),IF($Z92="pr",HYPERLINK(Values!$C$44,Values!$A$40&amp;"\"&amp;Values!$A$19),IF($Z92="ex",HYPERLINK(Values!$B$54,Values!$A$53&amp;" folder "&amp;$G92),IF($Z92="","What type of script is it?",IF($Z92="mc",HYPERLINK(Values!$B$57&amp;"\"&amp;$E92,Values!$A$55&amp;" "&amp;$E92&amp;"\"&amp;$G92),HYPERLINK(Values!$B$3&amp;$E92&amp;"\"&amp;$H92,"OWNED\"&amp;$E92&amp;"\"&amp;$H92&amp;"\")))))))))</f>
        <v>What type of script is it?</v>
      </c>
      <c r="AC92" s="2" t="str">
        <f>IF($M92=0,"CS6 unsupported",IF(AND($M92=1,$Z92="s"),HYPERLINK(Values!$C$17,Values!$A$15&amp;"\"&amp;Values!$A$17),IF(AND($M92=1,$Z92="ui"),HYPERLINK(Values!$C$18,Values!$A$15&amp;"\"&amp;Values!$A$18),IF(AND($M92=1,$Z92="c"),HYPERLINK(Values!$B$5,Values!$A$5),IF(AND($M92=1,$Z92="p"),HYPERLINK(Values!$C$20&amp;"\"&amp;$E92,Values!$A$15&amp;"\"&amp;Values!$A$20&amp;"\"&amp;$E92),IF(AND($M92=1,$Z92="pr"),HYPERLINK(Values!$C$19,Values!$A$15&amp;"\"&amp;Values!$A$19),IF(AND($M92=1,$Z92="mc"),HYPERLINK(Values!$B$56&amp;"\"&amp;$E92,Values!$A$55&amp;" "&amp;$E92&amp;"\"&amp;$G92),IF(AND($M92=1,$Z92=""),"What type of script is it?",HYPERLINK(Values!$B$3&amp;E92&amp;"\"&amp;$H92,"OWNED\"&amp;$E92&amp;"\"&amp;$H92&amp;"\")))))))))</f>
        <v>CS6 unsupported</v>
      </c>
      <c r="AF92" s="6"/>
      <c r="AG92" s="6"/>
      <c r="AH92" s="37"/>
      <c r="AI92" s="81">
        <f>IFERROR(IF(AE92="s",AH92*Values!$C$1,AF92*Values!$C$1),"")</f>
        <v>0</v>
      </c>
    </row>
    <row r="93" spans="2:38" x14ac:dyDescent="0.25">
      <c r="B93" s="15">
        <v>1</v>
      </c>
      <c r="C93">
        <v>100519220</v>
      </c>
      <c r="D93" s="7">
        <v>42711</v>
      </c>
      <c r="E93" s="1" t="s">
        <v>843</v>
      </c>
      <c r="F93" t="s">
        <v>844</v>
      </c>
      <c r="G93" s="5" t="s">
        <v>845</v>
      </c>
      <c r="H93" t="s">
        <v>846</v>
      </c>
      <c r="I93" s="50" t="str">
        <f t="shared" ref="I93:I98" si="17">HYPERLINK("https://aescripts.com/"&amp;G93,G93)</f>
        <v>yy_bitextender</v>
      </c>
      <c r="J93" t="s">
        <v>116</v>
      </c>
      <c r="K93" s="2" t="str">
        <f>HYPERLINK("https://aescripts.com/downloadable/customer/products/",J93)</f>
        <v>No license required</v>
      </c>
      <c r="L93" t="str">
        <f t="shared" si="15"/>
        <v>NO</v>
      </c>
      <c r="M93">
        <v>0</v>
      </c>
      <c r="N93" t="str">
        <f t="shared" si="16"/>
        <v>NO</v>
      </c>
      <c r="O93" t="s">
        <v>847</v>
      </c>
      <c r="P93" t="s">
        <v>333</v>
      </c>
      <c r="Q93" s="13" t="s">
        <v>118</v>
      </c>
      <c r="R93" s="11">
        <v>40452</v>
      </c>
      <c r="S93" t="s">
        <v>848</v>
      </c>
      <c r="T93" t="s">
        <v>849</v>
      </c>
      <c r="U93" s="2" t="str">
        <f>IF($V93="",HYPERLINK("https://aescripts.com/"&amp;$G93,$G93&amp;" help"),HYPERLINK($V93,$G93&amp;" help"))</f>
        <v>yy_bitextender help</v>
      </c>
      <c r="W93" s="2" t="str">
        <f>HYPERLINK(Values!$B$3&amp;E93&amp;"\"&amp;$H93,"OWNED\"&amp;$E93&amp;"\"&amp;$H93&amp;"\")</f>
        <v>OWNED\Andrew Yang\yy_bitextender_v2.0\</v>
      </c>
      <c r="X93" s="2" t="s">
        <v>44</v>
      </c>
      <c r="Y93" s="56" t="s">
        <v>145</v>
      </c>
      <c r="Z93" s="56" t="s">
        <v>145</v>
      </c>
      <c r="AA93" s="2" t="s">
        <v>850</v>
      </c>
      <c r="AB93" s="2" t="str">
        <f>IF($Z93="s",HYPERLINK(Values!$C$41,Values!$A$40&amp;"\"&amp;Values!$A$17),IF($Z93="ui",HYPERLINK(Values!$C$42,Values!$A$40&amp;"\"&amp;Values!$A$18),IF($Z93="c",HYPERLINK(Values!$C$5,Values!$A$5),IF($Z93="p",HYPERLINK(Values!$C$44&amp;"\"&amp;$E93,Values!$A$40&amp;"\"&amp;Values!$A$20&amp;"\"&amp;$E93),IF($Z93="pr",HYPERLINK(Values!$C$44,Values!$A$40&amp;"\"&amp;Values!$A$19),IF($Z93="ex",HYPERLINK(Values!$B$54,Values!$A$53&amp;" folder "&amp;$G93),IF($Z93="","What type of script is it?",IF($Z93="mc",HYPERLINK(Values!$B$57&amp;"\"&amp;$E93,Values!$A$55&amp;" "&amp;$E93&amp;"\"&amp;$G93),HYPERLINK(Values!$B$3&amp;$E93&amp;"\"&amp;$H93,"OWNED\"&amp;$E93&amp;"\"&amp;$H93&amp;"\")))))))))</f>
        <v>CC 2017\Plug-ins\Andrew Yang</v>
      </c>
      <c r="AC93" s="2" t="str">
        <f>IF($M93=0,"CS6 unsupported",IF(AND($M93=1,$Z93="s"),HYPERLINK(Values!$C$17,Values!$A$15&amp;"\"&amp;Values!$A$17),IF(AND($M93=1,$Z93="ui"),HYPERLINK(Values!$C$18,Values!$A$15&amp;"\"&amp;Values!$A$18),IF(AND($M93=1,$Z93="c"),HYPERLINK(Values!$B$5,Values!$A$5),IF(AND($M93=1,$Z93="p"),HYPERLINK(Values!$C$20&amp;"\"&amp;$E93,Values!$A$15&amp;"\"&amp;Values!$A$20&amp;"\"&amp;$E93),IF(AND($M93=1,$Z93="pr"),HYPERLINK(Values!$C$19,Values!$A$15&amp;"\"&amp;Values!$A$19),IF(AND($M93=1,$Z93="mc"),HYPERLINK(Values!$B$56&amp;"\"&amp;$E93,Values!$A$55&amp;" "&amp;$E93&amp;"\"&amp;$G93),IF(AND($M93=1,$Z93=""),"What type of script is it?",HYPERLINK(Values!$B$3&amp;E93&amp;"\"&amp;$H93,"OWNED\"&amp;$E93&amp;"\"&amp;$H93&amp;"\")))))))))</f>
        <v>CS6 unsupported</v>
      </c>
      <c r="AD93" t="s">
        <v>851</v>
      </c>
      <c r="AE93" t="s">
        <v>852</v>
      </c>
      <c r="AF93" s="6">
        <v>24.99</v>
      </c>
      <c r="AG93" s="6"/>
      <c r="AH93" s="37">
        <f>IF(AE93="s",AF93*0.75,IF(AE93="n",AF93*0,""))</f>
        <v>0</v>
      </c>
      <c r="AI93" s="81">
        <f>IFERROR(IF(AE93="s",AH93*Values!$C$1,AF93*Values!$C$1),"")</f>
        <v>34.2363</v>
      </c>
    </row>
    <row r="94" spans="2:38" x14ac:dyDescent="0.25">
      <c r="B94" s="15">
        <v>1</v>
      </c>
      <c r="C94">
        <v>100519220</v>
      </c>
      <c r="D94" s="7">
        <v>42711</v>
      </c>
      <c r="E94" s="1" t="s">
        <v>843</v>
      </c>
      <c r="F94" t="s">
        <v>853</v>
      </c>
      <c r="G94" s="5" t="s">
        <v>854</v>
      </c>
      <c r="H94" t="s">
        <v>855</v>
      </c>
      <c r="I94" s="50" t="str">
        <f t="shared" si="17"/>
        <v>yy_morphshake</v>
      </c>
      <c r="J94" t="s">
        <v>116</v>
      </c>
      <c r="K94" s="2" t="str">
        <f>HYPERLINK("https://aescripts.com/downloadable/customer/products/",J94)</f>
        <v>No license required</v>
      </c>
      <c r="L94" t="str">
        <f t="shared" si="15"/>
        <v>NO</v>
      </c>
      <c r="M94">
        <v>0</v>
      </c>
      <c r="N94" t="str">
        <f t="shared" si="16"/>
        <v>NO</v>
      </c>
      <c r="O94" t="s">
        <v>847</v>
      </c>
      <c r="P94" t="s">
        <v>333</v>
      </c>
      <c r="Q94" s="13" t="s">
        <v>241</v>
      </c>
      <c r="R94" s="11">
        <v>40483</v>
      </c>
      <c r="S94" t="s">
        <v>848</v>
      </c>
      <c r="T94" t="s">
        <v>856</v>
      </c>
      <c r="U94" s="2" t="str">
        <f>IF($V94="",HYPERLINK("https://aescripts.com/"&amp;$G94,$G94&amp;" help"),HYPERLINK($V94,$G94&amp;" help"))</f>
        <v>yy_morphshake help</v>
      </c>
      <c r="W94" s="2" t="str">
        <f>HYPERLINK(Values!$B$3&amp;E94&amp;"\"&amp;$H94,"OWNED\"&amp;$E94&amp;"\"&amp;$H94&amp;"\")</f>
        <v>OWNED\Andrew Yang\yy_morphshake_v1.0\</v>
      </c>
      <c r="X94" s="2" t="s">
        <v>44</v>
      </c>
      <c r="Y94" s="56" t="s">
        <v>145</v>
      </c>
      <c r="Z94" s="56" t="s">
        <v>145</v>
      </c>
      <c r="AA94" s="2" t="s">
        <v>850</v>
      </c>
      <c r="AB94" s="2" t="str">
        <f>IF($Z94="s",HYPERLINK(Values!$C$41,Values!$A$40&amp;"\"&amp;Values!$A$17),IF($Z94="ui",HYPERLINK(Values!$C$42,Values!$A$40&amp;"\"&amp;Values!$A$18),IF($Z94="c",HYPERLINK(Values!$C$5,Values!$A$5),IF($Z94="p",HYPERLINK(Values!$C$44&amp;"\"&amp;$E94,Values!$A$40&amp;"\"&amp;Values!$A$20&amp;"\"&amp;$E94),IF($Z94="pr",HYPERLINK(Values!$C$44,Values!$A$40&amp;"\"&amp;Values!$A$19),IF($Z94="ex",HYPERLINK(Values!$B$54,Values!$A$53&amp;" folder "&amp;$G94),IF($Z94="","What type of script is it?",IF($Z94="mc",HYPERLINK(Values!$B$57&amp;"\"&amp;$E94,Values!$A$55&amp;" "&amp;$E94&amp;"\"&amp;$G94),HYPERLINK(Values!$B$3&amp;$E94&amp;"\"&amp;$H94,"OWNED\"&amp;$E94&amp;"\"&amp;$H94&amp;"\")))))))))</f>
        <v>CC 2017\Plug-ins\Andrew Yang</v>
      </c>
      <c r="AC94" s="2" t="str">
        <f>IF($M94=0,"CS6 unsupported",IF(AND($M94=1,$Z94="s"),HYPERLINK(Values!$C$17,Values!$A$15&amp;"\"&amp;Values!$A$17),IF(AND($M94=1,$Z94="ui"),HYPERLINK(Values!$C$18,Values!$A$15&amp;"\"&amp;Values!$A$18),IF(AND($M94=1,$Z94="c"),HYPERLINK(Values!$B$5,Values!$A$5),IF(AND($M94=1,$Z94="p"),HYPERLINK(Values!$C$20&amp;"\"&amp;$E94,Values!$A$15&amp;"\"&amp;Values!$A$20&amp;"\"&amp;$E94),IF(AND($M94=1,$Z94="pr"),HYPERLINK(Values!$C$19,Values!$A$15&amp;"\"&amp;Values!$A$19),IF(AND($M94=1,$Z94="mc"),HYPERLINK(Values!$B$56&amp;"\"&amp;$E94,Values!$A$55&amp;" "&amp;$E94&amp;"\"&amp;$G94),IF(AND($M94=1,$Z94=""),"What type of script is it?",HYPERLINK(Values!$B$3&amp;E94&amp;"\"&amp;$H94,"OWNED\"&amp;$E94&amp;"\"&amp;$H94&amp;"\")))))))))</f>
        <v>CS6 unsupported</v>
      </c>
      <c r="AD94" t="s">
        <v>851</v>
      </c>
      <c r="AE94" t="s">
        <v>852</v>
      </c>
      <c r="AF94" s="6">
        <v>24.99</v>
      </c>
      <c r="AG94" s="6"/>
      <c r="AH94" s="37">
        <f>IF(AE94="s",AF94*0.75,IF(AE94="n",AF94*0,""))</f>
        <v>0</v>
      </c>
      <c r="AI94" s="81">
        <f>IFERROR(IF(AE94="s",AH94*Values!$C$1,AF94*Values!$C$1),"")</f>
        <v>34.2363</v>
      </c>
    </row>
    <row r="95" spans="2:38" x14ac:dyDescent="0.25">
      <c r="B95" s="15">
        <v>1</v>
      </c>
      <c r="C95">
        <v>100519220</v>
      </c>
      <c r="D95" s="7">
        <v>42711</v>
      </c>
      <c r="E95" s="1" t="s">
        <v>843</v>
      </c>
      <c r="F95" t="s">
        <v>857</v>
      </c>
      <c r="G95" s="5" t="s">
        <v>858</v>
      </c>
      <c r="H95" t="s">
        <v>859</v>
      </c>
      <c r="I95" s="50" t="str">
        <f t="shared" si="17"/>
        <v>yy_seamless</v>
      </c>
      <c r="J95" t="s">
        <v>116</v>
      </c>
      <c r="K95" s="2" t="str">
        <f>HYPERLINK("https://aescripts.com/downloadable/customer/products/",J95)</f>
        <v>No license required</v>
      </c>
      <c r="L95" t="str">
        <f t="shared" si="15"/>
        <v>NO</v>
      </c>
      <c r="M95">
        <v>0</v>
      </c>
      <c r="N95" t="str">
        <f t="shared" si="16"/>
        <v>NO</v>
      </c>
      <c r="O95" t="s">
        <v>847</v>
      </c>
      <c r="P95" t="s">
        <v>333</v>
      </c>
      <c r="Q95" s="13" t="s">
        <v>241</v>
      </c>
      <c r="R95" s="11">
        <v>40513</v>
      </c>
      <c r="S95" t="s">
        <v>848</v>
      </c>
      <c r="U95" s="2" t="str">
        <f>IF($V95="",HYPERLINK("https://aescripts.com/"&amp;$G95,$G95&amp;" help"),HYPERLINK($V95,$G95&amp;" help"))</f>
        <v>yy_seamless help</v>
      </c>
      <c r="W95" s="2" t="str">
        <f>HYPERLINK(Values!$B$3&amp;E95&amp;"\"&amp;$H95,"OWNED\"&amp;$E95&amp;"\"&amp;$H95&amp;"\")</f>
        <v>OWNED\Andrew Yang\yy_seamless_v1.0\</v>
      </c>
      <c r="X95" s="2" t="s">
        <v>44</v>
      </c>
      <c r="Y95" s="56" t="s">
        <v>145</v>
      </c>
      <c r="Z95" s="56" t="s">
        <v>145</v>
      </c>
      <c r="AA95" s="2" t="s">
        <v>850</v>
      </c>
      <c r="AB95" s="2" t="str">
        <f>IF($Z95="s",HYPERLINK(Values!$C$41,Values!$A$40&amp;"\"&amp;Values!$A$17),IF($Z95="ui",HYPERLINK(Values!$C$42,Values!$A$40&amp;"\"&amp;Values!$A$18),IF($Z95="c",HYPERLINK(Values!$C$5,Values!$A$5),IF($Z95="p",HYPERLINK(Values!$C$44&amp;"\"&amp;$E95,Values!$A$40&amp;"\"&amp;Values!$A$20&amp;"\"&amp;$E95),IF($Z95="pr",HYPERLINK(Values!$C$44,Values!$A$40&amp;"\"&amp;Values!$A$19),IF($Z95="ex",HYPERLINK(Values!$B$54,Values!$A$53&amp;" folder "&amp;$G95),IF($Z95="","What type of script is it?",IF($Z95="mc",HYPERLINK(Values!$B$57&amp;"\"&amp;$E95,Values!$A$55&amp;" "&amp;$E95&amp;"\"&amp;$G95),HYPERLINK(Values!$B$3&amp;$E95&amp;"\"&amp;$H95,"OWNED\"&amp;$E95&amp;"\"&amp;$H95&amp;"\")))))))))</f>
        <v>CC 2017\Plug-ins\Andrew Yang</v>
      </c>
      <c r="AC95" s="2" t="str">
        <f>IF($M95=0,"CS6 unsupported",IF(AND($M95=1,$Z95="s"),HYPERLINK(Values!$C$17,Values!$A$15&amp;"\"&amp;Values!$A$17),IF(AND($M95=1,$Z95="ui"),HYPERLINK(Values!$C$18,Values!$A$15&amp;"\"&amp;Values!$A$18),IF(AND($M95=1,$Z95="c"),HYPERLINK(Values!$B$5,Values!$A$5),IF(AND($M95=1,$Z95="p"),HYPERLINK(Values!$C$20&amp;"\"&amp;$E95,Values!$A$15&amp;"\"&amp;Values!$A$20&amp;"\"&amp;$E95),IF(AND($M95=1,$Z95="pr"),HYPERLINK(Values!$C$19,Values!$A$15&amp;"\"&amp;Values!$A$19),IF(AND($M95=1,$Z95="mc"),HYPERLINK(Values!$B$56&amp;"\"&amp;$E95,Values!$A$55&amp;" "&amp;$E95&amp;"\"&amp;$G95),IF(AND($M95=1,$Z95=""),"What type of script is it?",HYPERLINK(Values!$B$3&amp;E95&amp;"\"&amp;$H95,"OWNED\"&amp;$E95&amp;"\"&amp;$H95&amp;"\")))))))))</f>
        <v>CS6 unsupported</v>
      </c>
      <c r="AD95" t="s">
        <v>851</v>
      </c>
      <c r="AE95" t="s">
        <v>852</v>
      </c>
      <c r="AF95" s="6">
        <v>24.99</v>
      </c>
      <c r="AG95" s="6"/>
      <c r="AH95" s="37">
        <f>IF(AE95="s",AF95*0.75,IF(AE95="n",AF95*0,""))</f>
        <v>0</v>
      </c>
      <c r="AI95" s="81">
        <f>IFERROR(IF(AE95="s",AH95*Values!$C$1,AF95*Values!$C$1),"")</f>
        <v>34.2363</v>
      </c>
    </row>
    <row r="96" spans="2:38" x14ac:dyDescent="0.25">
      <c r="B96" s="15">
        <v>1</v>
      </c>
      <c r="C96">
        <v>100519220</v>
      </c>
      <c r="D96" s="7">
        <v>42711</v>
      </c>
      <c r="E96" s="1" t="s">
        <v>843</v>
      </c>
      <c r="F96" t="s">
        <v>860</v>
      </c>
      <c r="G96" s="5" t="s">
        <v>861</v>
      </c>
      <c r="H96" t="s">
        <v>862</v>
      </c>
      <c r="I96" s="50" t="str">
        <f t="shared" si="17"/>
        <v>yy_uvmapper</v>
      </c>
      <c r="J96" t="s">
        <v>116</v>
      </c>
      <c r="K96" s="2" t="str">
        <f>HYPERLINK("https://aescripts.com/downloadable/customer/products/",J96)</f>
        <v>No license required</v>
      </c>
      <c r="L96" t="str">
        <f t="shared" si="15"/>
        <v>NO</v>
      </c>
      <c r="M96">
        <v>0</v>
      </c>
      <c r="N96" t="str">
        <f t="shared" si="16"/>
        <v>NO</v>
      </c>
      <c r="O96" t="s">
        <v>847</v>
      </c>
      <c r="P96" t="s">
        <v>333</v>
      </c>
      <c r="Q96" s="13" t="s">
        <v>435</v>
      </c>
      <c r="R96" s="11">
        <v>40513</v>
      </c>
      <c r="S96" t="s">
        <v>848</v>
      </c>
      <c r="U96" s="2" t="str">
        <f>IF($V96="",HYPERLINK("https://aescripts.com/"&amp;$G96,$G96&amp;" help"),HYPERLINK($V96,$G96&amp;" help"))</f>
        <v>yy_uvmapper help</v>
      </c>
      <c r="W96" s="2" t="str">
        <f>HYPERLINK(Values!$B$3&amp;E96&amp;"\"&amp;$H96,"OWNED\"&amp;$E96&amp;"\"&amp;$H96&amp;"\")</f>
        <v>OWNED\Andrew Yang\yy_uvmapper_v3.0\</v>
      </c>
      <c r="X96" s="2" t="s">
        <v>44</v>
      </c>
      <c r="Y96" s="56" t="s">
        <v>145</v>
      </c>
      <c r="Z96" s="56" t="s">
        <v>145</v>
      </c>
      <c r="AA96" s="2" t="s">
        <v>850</v>
      </c>
      <c r="AB96" s="2" t="str">
        <f>IF($Z96="s",HYPERLINK(Values!$C$41,Values!$A$40&amp;"\"&amp;Values!$A$17),IF($Z96="ui",HYPERLINK(Values!$C$42,Values!$A$40&amp;"\"&amp;Values!$A$18),IF($Z96="c",HYPERLINK(Values!$C$5,Values!$A$5),IF($Z96="p",HYPERLINK(Values!$C$44&amp;"\"&amp;$E96,Values!$A$40&amp;"\"&amp;Values!$A$20&amp;"\"&amp;$E96),IF($Z96="pr",HYPERLINK(Values!$C$44,Values!$A$40&amp;"\"&amp;Values!$A$19),IF($Z96="ex",HYPERLINK(Values!$B$54,Values!$A$53&amp;" folder "&amp;$G96),IF($Z96="","What type of script is it?",IF($Z96="mc",HYPERLINK(Values!$B$57&amp;"\"&amp;$E96,Values!$A$55&amp;" "&amp;$E96&amp;"\"&amp;$G96),HYPERLINK(Values!$B$3&amp;$E96&amp;"\"&amp;$H96,"OWNED\"&amp;$E96&amp;"\"&amp;$H96&amp;"\")))))))))</f>
        <v>CC 2017\Plug-ins\Andrew Yang</v>
      </c>
      <c r="AC96" s="2" t="str">
        <f>IF($M96=0,"CS6 unsupported",IF(AND($M96=1,$Z96="s"),HYPERLINK(Values!$C$17,Values!$A$15&amp;"\"&amp;Values!$A$17),IF(AND($M96=1,$Z96="ui"),HYPERLINK(Values!$C$18,Values!$A$15&amp;"\"&amp;Values!$A$18),IF(AND($M96=1,$Z96="c"),HYPERLINK(Values!$B$5,Values!$A$5),IF(AND($M96=1,$Z96="p"),HYPERLINK(Values!$C$20&amp;"\"&amp;$E96,Values!$A$15&amp;"\"&amp;Values!$A$20&amp;"\"&amp;$E96),IF(AND($M96=1,$Z96="pr"),HYPERLINK(Values!$C$19,Values!$A$15&amp;"\"&amp;Values!$A$19),IF(AND($M96=1,$Z96="mc"),HYPERLINK(Values!$B$56&amp;"\"&amp;$E96,Values!$A$55&amp;" "&amp;$E96&amp;"\"&amp;$G96),IF(AND($M96=1,$Z96=""),"What type of script is it?",HYPERLINK(Values!$B$3&amp;E96&amp;"\"&amp;$H96,"OWNED\"&amp;$E96&amp;"\"&amp;$H96&amp;"\")))))))))</f>
        <v>CS6 unsupported</v>
      </c>
      <c r="AD96" t="s">
        <v>851</v>
      </c>
      <c r="AE96" t="s">
        <v>852</v>
      </c>
      <c r="AF96" s="6">
        <v>24.99</v>
      </c>
      <c r="AG96" s="6"/>
      <c r="AH96" s="37">
        <f>IF(AE96="s",AF96*0.75,IF(AE96="n",AF96*0,""))</f>
        <v>0</v>
      </c>
      <c r="AI96" s="81">
        <f>IFERROR(IF(AE96="s",AH96*Values!$C$1,AF96*Values!$C$1),"")</f>
        <v>34.2363</v>
      </c>
    </row>
    <row r="97" spans="2:35" x14ac:dyDescent="0.25">
      <c r="D97" s="7">
        <v>43695</v>
      </c>
      <c r="E97" s="1" t="s">
        <v>863</v>
      </c>
      <c r="F97" t="s">
        <v>864</v>
      </c>
      <c r="G97" s="5" t="s">
        <v>865</v>
      </c>
      <c r="H97" t="s">
        <v>864</v>
      </c>
      <c r="I97" s="50" t="str">
        <f t="shared" si="17"/>
        <v>polytrace</v>
      </c>
      <c r="J97" t="s">
        <v>116</v>
      </c>
      <c r="K97" s="2" t="str">
        <f>HYPERLINK("https://aescripts.com/downloadable/customer/products/",J97)</f>
        <v>No license required</v>
      </c>
      <c r="L97" t="str">
        <f>IF(OR(O97="CS3",O97="CS4",O97="CS5",O97="CS5.5"),O97,"NO")</f>
        <v>NO</v>
      </c>
      <c r="M97">
        <v>1</v>
      </c>
      <c r="N97" t="str">
        <f>IF(OR(M97=1,O97="CS6",P97="CS6"),"YES",IF(OR(M97=0,M97=""),"NO"))</f>
        <v>YES</v>
      </c>
      <c r="Q97" s="13" t="s">
        <v>866</v>
      </c>
      <c r="S97" t="s">
        <v>321</v>
      </c>
      <c r="T97" t="s">
        <v>867</v>
      </c>
      <c r="U97" s="2" t="str">
        <f>IF($V97="",HYPERLINK("https://aescripts.com/"&amp;$G97,$G97&amp;" help"),HYPERLINK($V97,$G97&amp;" help"))</f>
        <v>polytrace help</v>
      </c>
      <c r="V97" t="s">
        <v>868</v>
      </c>
      <c r="W97" s="2" t="str">
        <f>HYPERLINK(Values!$B$3&amp;E97&amp;"\"&amp;$H97,"OWNED\"&amp;$E97&amp;"\"&amp;$H97&amp;"\")</f>
        <v>OWNED\Cinema Spice\Polytrace\</v>
      </c>
      <c r="X97" s="2" t="s">
        <v>44</v>
      </c>
      <c r="Y97" s="56" t="s">
        <v>145</v>
      </c>
      <c r="Z97" s="56" t="s">
        <v>145</v>
      </c>
      <c r="AA97" s="2" t="s">
        <v>850</v>
      </c>
      <c r="AB97" s="2" t="str">
        <f>IF($Z97="s",HYPERLINK(Values!$C$41,Values!$A$40&amp;"\"&amp;Values!$A$17),IF($Z97="ui",HYPERLINK(Values!$C$42,Values!$A$40&amp;"\"&amp;Values!$A$18),IF($Z97="c",HYPERLINK(Values!$C$5,Values!$A$5),IF($Z97="p",HYPERLINK(Values!$C$44&amp;"\"&amp;$E97,Values!$A$40&amp;"\"&amp;Values!$A$20&amp;"\"&amp;$E97),IF($Z97="pr",HYPERLINK(Values!$C$44,Values!$A$40&amp;"\"&amp;Values!$A$19),IF($Z97="ex",HYPERLINK(Values!$B$54,Values!$A$53&amp;" folder "&amp;$G97),IF($Z97="","What type of script is it?",IF($Z97="mc",HYPERLINK(Values!$B$57&amp;"\"&amp;$E97,Values!$A$55&amp;" "&amp;$E97&amp;"\"&amp;$G97),HYPERLINK(Values!$B$3&amp;$E97&amp;"\"&amp;$H97,"OWNED\"&amp;$E97&amp;"\"&amp;$H97&amp;"\")))))))))</f>
        <v>CC 2017\Plug-ins\Cinema Spice</v>
      </c>
      <c r="AC97" s="2" t="str">
        <f>IF($M97=0,"CS6 unsupported",IF(AND($M97=1,$Z97="s"),HYPERLINK(Values!$C$17,Values!$A$15&amp;"\"&amp;Values!$A$17),IF(AND($M97=1,$Z97="ui"),HYPERLINK(Values!$C$18,Values!$A$15&amp;"\"&amp;Values!$A$18),IF(AND($M97=1,$Z97="c"),HYPERLINK(Values!$B$5,Values!$A$5),IF(AND($M97=1,$Z97="p"),HYPERLINK(Values!$C$20&amp;"\"&amp;$E97,Values!$A$15&amp;"\"&amp;Values!$A$20&amp;"\"&amp;$E97),IF(AND($M97=1,$Z97="pr"),HYPERLINK(Values!$C$19,Values!$A$15&amp;"\"&amp;Values!$A$19),IF(AND($M97=1,$Z97="mc"),HYPERLINK(Values!$B$56&amp;"\"&amp;$E97,Values!$A$55&amp;" "&amp;$E97&amp;"\"&amp;$G97),IF(AND($M97=1,$Z97=""),"What type of script is it?",HYPERLINK(Values!$B$3&amp;E97&amp;"\"&amp;$H97,"OWNED\"&amp;$E97&amp;"\"&amp;$H97&amp;"\")))))))))</f>
        <v>CS6\Plug-ins\Cinema Spice</v>
      </c>
      <c r="AE97" t="s">
        <v>154</v>
      </c>
      <c r="AF97" s="6">
        <v>35</v>
      </c>
      <c r="AG97" s="6"/>
      <c r="AH97" s="37">
        <v>8.75</v>
      </c>
      <c r="AI97" s="81">
        <f>IFERROR(IF(AE97="s",AH97*Values!$C$1,AF97*Values!$C$1),"")</f>
        <v>11.987500000000001</v>
      </c>
    </row>
    <row r="98" spans="2:35" x14ac:dyDescent="0.25">
      <c r="I98" s="50">
        <f t="shared" si="17"/>
        <v>0</v>
      </c>
      <c r="K98" s="2"/>
      <c r="M98"/>
      <c r="U98" s="2"/>
      <c r="W98" s="2"/>
      <c r="X98" s="2"/>
      <c r="AA98" s="2"/>
      <c r="AB98" s="2"/>
      <c r="AC98" s="2"/>
      <c r="AH98" s="38"/>
      <c r="AI98" s="38"/>
    </row>
    <row r="99" spans="2:35" x14ac:dyDescent="0.25">
      <c r="M99" s="15" t="s">
        <v>104</v>
      </c>
    </row>
    <row r="101" spans="2:35" x14ac:dyDescent="0.25">
      <c r="B101" s="15">
        <f>SUM(COUNTIF(B2:B62,{1,"F"}))</f>
        <v>61</v>
      </c>
    </row>
    <row r="103" spans="2:35" x14ac:dyDescent="0.25">
      <c r="B103" s="15" t="e">
        <f>'PaidLicensed CC+'!#REF!</f>
        <v>#REF!</v>
      </c>
      <c r="C103" t="s">
        <v>869</v>
      </c>
    </row>
    <row r="104" spans="2:35" x14ac:dyDescent="0.25">
      <c r="B104" s="15">
        <f>'Paid_MT-CS6-Enabled'!B12</f>
        <v>10</v>
      </c>
      <c r="C104" t="s">
        <v>870</v>
      </c>
    </row>
    <row r="106" spans="2:35" x14ac:dyDescent="0.25">
      <c r="B106" s="15" t="e">
        <f>SUM(B94:B105)</f>
        <v>#REF!</v>
      </c>
      <c r="C106" t="s">
        <v>871</v>
      </c>
    </row>
    <row r="174" spans="36:36" x14ac:dyDescent="0.25">
      <c r="AJ174" s="2" t="s">
        <v>872</v>
      </c>
    </row>
  </sheetData>
  <sortState xmlns:xlrd2="http://schemas.microsoft.com/office/spreadsheetml/2017/richdata2" ref="A2:AM57">
    <sortCondition ref="Z2:Z57"/>
  </sortState>
  <conditionalFormatting sqref="O90:O91 O57 O11 O13:O50 O59">
    <cfRule type="cellIs" dxfId="1967" priority="881" operator="equal">
      <formula>"NO"</formula>
    </cfRule>
    <cfRule type="cellIs" dxfId="1966" priority="882" operator="equal">
      <formula>"YES"</formula>
    </cfRule>
  </conditionalFormatting>
  <conditionalFormatting sqref="O11 O90:O91 O57 O13:O50 O59">
    <cfRule type="containsText" dxfId="1965" priority="867" operator="containsText" text="Effect">
      <formula>NOT(ISERROR(SEARCH("Effect",O11)))</formula>
    </cfRule>
  </conditionalFormatting>
  <conditionalFormatting sqref="P11 P20:P57 P90:P91 P62 P59:P60">
    <cfRule type="cellIs" dxfId="1964" priority="863" operator="equal">
      <formula>"CC"</formula>
    </cfRule>
    <cfRule type="cellIs" dxfId="1963" priority="864" operator="notEqual">
      <formula>"CC"</formula>
    </cfRule>
    <cfRule type="cellIs" dxfId="1962" priority="865" operator="equal">
      <formula>"NO"</formula>
    </cfRule>
    <cfRule type="cellIs" dxfId="1961" priority="866" operator="equal">
      <formula>"YES"</formula>
    </cfRule>
  </conditionalFormatting>
  <conditionalFormatting sqref="P13:P19">
    <cfRule type="cellIs" dxfId="1960" priority="859" operator="equal">
      <formula>"NO"</formula>
    </cfRule>
    <cfRule type="cellIs" dxfId="1959" priority="860" operator="equal">
      <formula>"YES"</formula>
    </cfRule>
  </conditionalFormatting>
  <conditionalFormatting sqref="P11 P99:P1048576 P90:P91 P62 P13:P57 P59:P60">
    <cfRule type="cellIs" dxfId="1958" priority="857" operator="equal">
      <formula>"NO CC"</formula>
    </cfRule>
    <cfRule type="cellIs" dxfId="1957" priority="858" operator="equal">
      <formula>"CC 2018"</formula>
    </cfRule>
  </conditionalFormatting>
  <conditionalFormatting sqref="O2:Q7 P9">
    <cfRule type="cellIs" dxfId="1956" priority="851" operator="equal">
      <formula>"NO"</formula>
    </cfRule>
    <cfRule type="cellIs" dxfId="1955" priority="852" operator="equal">
      <formula>"YES"</formula>
    </cfRule>
  </conditionalFormatting>
  <conditionalFormatting sqref="O9 AE9">
    <cfRule type="cellIs" dxfId="1954" priority="847" operator="equal">
      <formula>"NO"</formula>
    </cfRule>
    <cfRule type="cellIs" dxfId="1953" priority="848" operator="equal">
      <formula>"YES"</formula>
    </cfRule>
  </conditionalFormatting>
  <conditionalFormatting sqref="P2:P7 P9">
    <cfRule type="cellIs" dxfId="1952" priority="840" operator="equal">
      <formula>"CC 2018"</formula>
    </cfRule>
  </conditionalFormatting>
  <conditionalFormatting sqref="P2:P7 P9">
    <cfRule type="cellIs" dxfId="1951" priority="836" operator="equal">
      <formula>"CC 2017"</formula>
    </cfRule>
  </conditionalFormatting>
  <conditionalFormatting sqref="AC2:AC98">
    <cfRule type="cellIs" dxfId="1950" priority="816" operator="equal">
      <formula>"CS6 unsupported"</formula>
    </cfRule>
    <cfRule type="cellIs" dxfId="1949" priority="817" stopIfTrue="1" operator="equal">
      <formula>"""---"""</formula>
    </cfRule>
    <cfRule type="containsText" dxfId="1948" priority="818" operator="containsText" text="ERROR">
      <formula>NOT(ISERROR(SEARCH("ERROR",AC2)))</formula>
    </cfRule>
  </conditionalFormatting>
  <conditionalFormatting sqref="B2:B7 B88:B92 B62 B11 B13:B57 B9 B59:B60 B99:B1048576">
    <cfRule type="cellIs" dxfId="1947" priority="809" operator="equal">
      <formula>"f"</formula>
    </cfRule>
  </conditionalFormatting>
  <conditionalFormatting sqref="O93:O98">
    <cfRule type="cellIs" dxfId="1946" priority="792" operator="equal">
      <formula>"&gt; CC 2015"</formula>
    </cfRule>
    <cfRule type="cellIs" dxfId="1945" priority="794" operator="equal">
      <formula>"&gt; CS3"</formula>
    </cfRule>
    <cfRule type="cellIs" dxfId="1944" priority="797" operator="equal">
      <formula>"&gt; CS4"</formula>
    </cfRule>
    <cfRule type="cellIs" dxfId="1943" priority="807" operator="equal">
      <formula>"NO"</formula>
    </cfRule>
    <cfRule type="cellIs" dxfId="1942" priority="808" operator="equal">
      <formula>"YES"</formula>
    </cfRule>
  </conditionalFormatting>
  <conditionalFormatting sqref="P93:P98">
    <cfRule type="cellIs" dxfId="1941" priority="805" operator="equal">
      <formula>"NO"</formula>
    </cfRule>
    <cfRule type="cellIs" dxfId="1940" priority="806" operator="equal">
      <formula>"YES"</formula>
    </cfRule>
  </conditionalFormatting>
  <conditionalFormatting sqref="O93:O98">
    <cfRule type="cellIs" dxfId="1939" priority="801" operator="equal">
      <formula>"&gt; CC 2014"</formula>
    </cfRule>
    <cfRule type="cellIs" dxfId="1938" priority="804" operator="equal">
      <formula>"&gt; CC"</formula>
    </cfRule>
  </conditionalFormatting>
  <conditionalFormatting sqref="P93:P98">
    <cfRule type="cellIs" dxfId="1937" priority="793" operator="equal">
      <formula>"CS4"</formula>
    </cfRule>
    <cfRule type="cellIs" dxfId="1936" priority="796" operator="equal">
      <formula>"CS5.5"</formula>
    </cfRule>
    <cfRule type="cellIs" dxfId="1935" priority="800" operator="equal">
      <formula>"CC 2017"</formula>
    </cfRule>
    <cfRule type="cellIs" dxfId="1934" priority="803" operator="equal">
      <formula>"CC 2018"</formula>
    </cfRule>
  </conditionalFormatting>
  <conditionalFormatting sqref="Z2:Z7 Z62 Z11 Z13:Z57 Z9 Z59:Z60 Y88:Z1048576">
    <cfRule type="cellIs" dxfId="1933" priority="776" operator="equal">
      <formula>"pr"</formula>
    </cfRule>
    <cfRule type="cellIs" dxfId="1932" priority="777" operator="equal">
      <formula>"p"</formula>
    </cfRule>
    <cfRule type="cellIs" dxfId="1931" priority="778" operator="equal">
      <formula>"ex"</formula>
    </cfRule>
    <cfRule type="cellIs" dxfId="1930" priority="779" operator="equal">
      <formula>"s"</formula>
    </cfRule>
    <cfRule type="cellIs" dxfId="1929" priority="780" operator="equal">
      <formula>"ui"</formula>
    </cfRule>
    <cfRule type="cellIs" dxfId="1928" priority="781" operator="equal">
      <formula>"c"</formula>
    </cfRule>
  </conditionalFormatting>
  <conditionalFormatting sqref="O60 O62">
    <cfRule type="cellIs" dxfId="1927" priority="762" operator="equal">
      <formula>"NO"</formula>
    </cfRule>
    <cfRule type="cellIs" dxfId="1926" priority="763" operator="equal">
      <formula>"YES"</formula>
    </cfRule>
  </conditionalFormatting>
  <conditionalFormatting sqref="O51:O55">
    <cfRule type="cellIs" dxfId="1925" priority="760" operator="equal">
      <formula>"NO"</formula>
    </cfRule>
    <cfRule type="cellIs" dxfId="1924" priority="761" operator="equal">
      <formula>"YES"</formula>
    </cfRule>
  </conditionalFormatting>
  <conditionalFormatting sqref="O56">
    <cfRule type="cellIs" dxfId="1923" priority="758" operator="equal">
      <formula>"NO"</formula>
    </cfRule>
    <cfRule type="cellIs" dxfId="1922" priority="759" operator="equal">
      <formula>"YES"</formula>
    </cfRule>
  </conditionalFormatting>
  <conditionalFormatting sqref="L38:L57 L90:L91 L62 L59:L60 L93:L98">
    <cfRule type="cellIs" dxfId="1921" priority="756" operator="notEqual">
      <formula>"NO"</formula>
    </cfRule>
    <cfRule type="cellIs" dxfId="1920" priority="757" operator="equal">
      <formula>"NO"</formula>
    </cfRule>
  </conditionalFormatting>
  <conditionalFormatting sqref="L2:L7 L11 L13:L37 L9">
    <cfRule type="cellIs" dxfId="1919" priority="754" operator="notEqual">
      <formula>"NO"</formula>
    </cfRule>
    <cfRule type="cellIs" dxfId="1918" priority="755" operator="equal">
      <formula>"NO"</formula>
    </cfRule>
  </conditionalFormatting>
  <conditionalFormatting sqref="N2:N7 N62 N11 N13:N57 N9 N59:N60">
    <cfRule type="cellIs" dxfId="1917" priority="752" operator="equal">
      <formula>"NO"</formula>
    </cfRule>
    <cfRule type="cellIs" dxfId="1916" priority="753" operator="equal">
      <formula>"YES"</formula>
    </cfRule>
  </conditionalFormatting>
  <conditionalFormatting sqref="N2:N7 N62 N11 N13:N57 N9 N59:N60">
    <cfRule type="containsText" dxfId="1915" priority="751" operator="containsText" text="Effect">
      <formula>NOT(ISERROR(SEARCH("Effect",N2)))</formula>
    </cfRule>
  </conditionalFormatting>
  <conditionalFormatting sqref="N90:N91">
    <cfRule type="cellIs" dxfId="1914" priority="749" operator="equal">
      <formula>"NO"</formula>
    </cfRule>
    <cfRule type="cellIs" dxfId="1913" priority="750" operator="equal">
      <formula>"YES"</formula>
    </cfRule>
  </conditionalFormatting>
  <conditionalFormatting sqref="N90:N91">
    <cfRule type="containsText" dxfId="1912" priority="748" operator="containsText" text="Effect">
      <formula>NOT(ISERROR(SEARCH("Effect",N90)))</formula>
    </cfRule>
  </conditionalFormatting>
  <conditionalFormatting sqref="N93:N98">
    <cfRule type="cellIs" dxfId="1911" priority="746" operator="equal">
      <formula>"NO"</formula>
    </cfRule>
    <cfRule type="cellIs" dxfId="1910" priority="747" operator="equal">
      <formula>"YES"</formula>
    </cfRule>
  </conditionalFormatting>
  <conditionalFormatting sqref="N93:N98">
    <cfRule type="containsText" dxfId="1909" priority="745" operator="containsText" text="Effect">
      <formula>NOT(ISERROR(SEARCH("Effect",N93)))</formula>
    </cfRule>
  </conditionalFormatting>
  <conditionalFormatting sqref="Y2:Y7 Y62 Y11 Y13:Y57 Y9 Y59:Y60">
    <cfRule type="cellIs" dxfId="1908" priority="739" operator="equal">
      <formula>"pr"</formula>
    </cfRule>
    <cfRule type="cellIs" dxfId="1907" priority="740" operator="equal">
      <formula>"p"</formula>
    </cfRule>
    <cfRule type="cellIs" dxfId="1906" priority="741" operator="equal">
      <formula>"ex"</formula>
    </cfRule>
    <cfRule type="cellIs" dxfId="1905" priority="742" operator="equal">
      <formula>"s"</formula>
    </cfRule>
    <cfRule type="cellIs" dxfId="1904" priority="743" operator="equal">
      <formula>"ui"</formula>
    </cfRule>
    <cfRule type="cellIs" dxfId="1903" priority="744" operator="equal">
      <formula>"c"</formula>
    </cfRule>
  </conditionalFormatting>
  <conditionalFormatting sqref="N64:N66 N86:N87">
    <cfRule type="cellIs" dxfId="1902" priority="706" operator="equal">
      <formula>"NO"</formula>
    </cfRule>
    <cfRule type="cellIs" dxfId="1901" priority="707" operator="equal">
      <formula>"YES"</formula>
    </cfRule>
  </conditionalFormatting>
  <conditionalFormatting sqref="O87:Q87 S87:T87 V87">
    <cfRule type="cellIs" dxfId="1900" priority="702" operator="equal">
      <formula>"NO"</formula>
    </cfRule>
    <cfRule type="cellIs" dxfId="1899" priority="703" operator="equal">
      <formula>"YES"</formula>
    </cfRule>
  </conditionalFormatting>
  <conditionalFormatting sqref="P87">
    <cfRule type="cellIs" dxfId="1898" priority="701" operator="equal">
      <formula>"CC 2018"</formula>
    </cfRule>
  </conditionalFormatting>
  <conditionalFormatting sqref="P87">
    <cfRule type="cellIs" dxfId="1897" priority="700" operator="equal">
      <formula>"CC 2017"</formula>
    </cfRule>
  </conditionalFormatting>
  <conditionalFormatting sqref="O87">
    <cfRule type="cellIs" dxfId="1896" priority="699" operator="equal">
      <formula>"&gt; CS6"</formula>
    </cfRule>
  </conditionalFormatting>
  <conditionalFormatting sqref="O87">
    <cfRule type="cellIs" dxfId="1895" priority="698" operator="equal">
      <formula>"CS6"</formula>
    </cfRule>
  </conditionalFormatting>
  <conditionalFormatting sqref="O83:O1048576">
    <cfRule type="cellIs" dxfId="1894" priority="697" operator="equal">
      <formula>"CS6"</formula>
    </cfRule>
  </conditionalFormatting>
  <conditionalFormatting sqref="Z87">
    <cfRule type="cellIs" dxfId="1893" priority="691" operator="equal">
      <formula>"pre"</formula>
    </cfRule>
    <cfRule type="cellIs" dxfId="1892" priority="692" operator="equal">
      <formula>"p"</formula>
    </cfRule>
    <cfRule type="cellIs" dxfId="1891" priority="693" operator="equal">
      <formula>"ex"</formula>
    </cfRule>
    <cfRule type="cellIs" dxfId="1890" priority="694" operator="equal">
      <formula>"s"</formula>
    </cfRule>
    <cfRule type="cellIs" dxfId="1889" priority="695" operator="equal">
      <formula>"ui"</formula>
    </cfRule>
    <cfRule type="cellIs" dxfId="1888" priority="696" operator="equal">
      <formula>"c"</formula>
    </cfRule>
  </conditionalFormatting>
  <conditionalFormatting sqref="Y87">
    <cfRule type="cellIs" dxfId="1887" priority="685" operator="equal">
      <formula>"pre"</formula>
    </cfRule>
    <cfRule type="cellIs" dxfId="1886" priority="686" operator="equal">
      <formula>"p"</formula>
    </cfRule>
    <cfRule type="cellIs" dxfId="1885" priority="687" operator="equal">
      <formula>"ex"</formula>
    </cfRule>
    <cfRule type="cellIs" dxfId="1884" priority="688" operator="equal">
      <formula>"s"</formula>
    </cfRule>
    <cfRule type="cellIs" dxfId="1883" priority="689" operator="equal">
      <formula>"ui"</formula>
    </cfRule>
    <cfRule type="cellIs" dxfId="1882" priority="690" operator="equal">
      <formula>"c"</formula>
    </cfRule>
  </conditionalFormatting>
  <conditionalFormatting sqref="O86:Q86 S86:T86 V86">
    <cfRule type="cellIs" dxfId="1881" priority="683" operator="equal">
      <formula>"NO"</formula>
    </cfRule>
    <cfRule type="cellIs" dxfId="1880" priority="684" operator="equal">
      <formula>"YES"</formula>
    </cfRule>
  </conditionalFormatting>
  <conditionalFormatting sqref="P86">
    <cfRule type="cellIs" dxfId="1879" priority="682" operator="equal">
      <formula>"CC 2018"</formula>
    </cfRule>
  </conditionalFormatting>
  <conditionalFormatting sqref="P86">
    <cfRule type="cellIs" dxfId="1878" priority="681" operator="equal">
      <formula>"CC 2017"</formula>
    </cfRule>
  </conditionalFormatting>
  <conditionalFormatting sqref="O86">
    <cfRule type="cellIs" dxfId="1877" priority="680" operator="equal">
      <formula>"&gt; CS6"</formula>
    </cfRule>
  </conditionalFormatting>
  <conditionalFormatting sqref="O86">
    <cfRule type="cellIs" dxfId="1876" priority="679" operator="equal">
      <formula>"CS6"</formula>
    </cfRule>
  </conditionalFormatting>
  <conditionalFormatting sqref="O86">
    <cfRule type="cellIs" dxfId="1875" priority="678" operator="equal">
      <formula>"CS6"</formula>
    </cfRule>
  </conditionalFormatting>
  <conditionalFormatting sqref="Z86">
    <cfRule type="cellIs" dxfId="1874" priority="672" operator="equal">
      <formula>"pre"</formula>
    </cfRule>
    <cfRule type="cellIs" dxfId="1873" priority="673" operator="equal">
      <formula>"p"</formula>
    </cfRule>
    <cfRule type="cellIs" dxfId="1872" priority="674" operator="equal">
      <formula>"ex"</formula>
    </cfRule>
    <cfRule type="cellIs" dxfId="1871" priority="675" operator="equal">
      <formula>"s"</formula>
    </cfRule>
    <cfRule type="cellIs" dxfId="1870" priority="676" operator="equal">
      <formula>"ui"</formula>
    </cfRule>
    <cfRule type="cellIs" dxfId="1869" priority="677" operator="equal">
      <formula>"c"</formula>
    </cfRule>
  </conditionalFormatting>
  <conditionalFormatting sqref="Y86">
    <cfRule type="cellIs" dxfId="1868" priority="666" operator="equal">
      <formula>"pre"</formula>
    </cfRule>
    <cfRule type="cellIs" dxfId="1867" priority="667" operator="equal">
      <formula>"p"</formula>
    </cfRule>
    <cfRule type="cellIs" dxfId="1866" priority="668" operator="equal">
      <formula>"ex"</formula>
    </cfRule>
    <cfRule type="cellIs" dxfId="1865" priority="669" operator="equal">
      <formula>"s"</formula>
    </cfRule>
    <cfRule type="cellIs" dxfId="1864" priority="670" operator="equal">
      <formula>"ui"</formula>
    </cfRule>
    <cfRule type="cellIs" dxfId="1863" priority="671" operator="equal">
      <formula>"c"</formula>
    </cfRule>
  </conditionalFormatting>
  <conditionalFormatting sqref="O66:Q66 S66:T66 V66">
    <cfRule type="cellIs" dxfId="1862" priority="664" operator="equal">
      <formula>"NO"</formula>
    </cfRule>
    <cfRule type="cellIs" dxfId="1861" priority="665" operator="equal">
      <formula>"YES"</formula>
    </cfRule>
  </conditionalFormatting>
  <conditionalFormatting sqref="P66">
    <cfRule type="cellIs" dxfId="1860" priority="663" operator="equal">
      <formula>"CC 2018"</formula>
    </cfRule>
  </conditionalFormatting>
  <conditionalFormatting sqref="P66">
    <cfRule type="cellIs" dxfId="1859" priority="662" operator="equal">
      <formula>"CC 2017"</formula>
    </cfRule>
  </conditionalFormatting>
  <conditionalFormatting sqref="O66">
    <cfRule type="cellIs" dxfId="1858" priority="661" operator="equal">
      <formula>"&gt; CS6"</formula>
    </cfRule>
  </conditionalFormatting>
  <conditionalFormatting sqref="O66">
    <cfRule type="cellIs" dxfId="1857" priority="660" operator="equal">
      <formula>"CS6"</formula>
    </cfRule>
  </conditionalFormatting>
  <conditionalFormatting sqref="O66">
    <cfRule type="cellIs" dxfId="1856" priority="659" operator="equal">
      <formula>"CS6"</formula>
    </cfRule>
  </conditionalFormatting>
  <conditionalFormatting sqref="Z66">
    <cfRule type="cellIs" dxfId="1855" priority="653" operator="equal">
      <formula>"pre"</formula>
    </cfRule>
    <cfRule type="cellIs" dxfId="1854" priority="654" operator="equal">
      <formula>"p"</formula>
    </cfRule>
    <cfRule type="cellIs" dxfId="1853" priority="655" operator="equal">
      <formula>"ex"</formula>
    </cfRule>
    <cfRule type="cellIs" dxfId="1852" priority="656" operator="equal">
      <formula>"s"</formula>
    </cfRule>
    <cfRule type="cellIs" dxfId="1851" priority="657" operator="equal">
      <formula>"ui"</formula>
    </cfRule>
    <cfRule type="cellIs" dxfId="1850" priority="658" operator="equal">
      <formula>"c"</formula>
    </cfRule>
  </conditionalFormatting>
  <conditionalFormatting sqref="Y66">
    <cfRule type="cellIs" dxfId="1849" priority="647" operator="equal">
      <formula>"pre"</formula>
    </cfRule>
    <cfRule type="cellIs" dxfId="1848" priority="648" operator="equal">
      <formula>"p"</formula>
    </cfRule>
    <cfRule type="cellIs" dxfId="1847" priority="649" operator="equal">
      <formula>"ex"</formula>
    </cfRule>
    <cfRule type="cellIs" dxfId="1846" priority="650" operator="equal">
      <formula>"s"</formula>
    </cfRule>
    <cfRule type="cellIs" dxfId="1845" priority="651" operator="equal">
      <formula>"ui"</formula>
    </cfRule>
    <cfRule type="cellIs" dxfId="1844" priority="652" operator="equal">
      <formula>"c"</formula>
    </cfRule>
  </conditionalFormatting>
  <conditionalFormatting sqref="O65:Q65 S65:T65 V65">
    <cfRule type="cellIs" dxfId="1843" priority="645" operator="equal">
      <formula>"NO"</formula>
    </cfRule>
    <cfRule type="cellIs" dxfId="1842" priority="646" operator="equal">
      <formula>"YES"</formula>
    </cfRule>
  </conditionalFormatting>
  <conditionalFormatting sqref="P65">
    <cfRule type="cellIs" dxfId="1841" priority="644" operator="equal">
      <formula>"CC 2018"</formula>
    </cfRule>
  </conditionalFormatting>
  <conditionalFormatting sqref="P65">
    <cfRule type="cellIs" dxfId="1840" priority="643" operator="equal">
      <formula>"CC 2017"</formula>
    </cfRule>
  </conditionalFormatting>
  <conditionalFormatting sqref="O65">
    <cfRule type="cellIs" dxfId="1839" priority="642" operator="equal">
      <formula>"&gt; CS6"</formula>
    </cfRule>
  </conditionalFormatting>
  <conditionalFormatting sqref="O65">
    <cfRule type="cellIs" dxfId="1838" priority="641" operator="equal">
      <formula>"CS6"</formula>
    </cfRule>
  </conditionalFormatting>
  <conditionalFormatting sqref="O65">
    <cfRule type="cellIs" dxfId="1837" priority="640" operator="equal">
      <formula>"CS6"</formula>
    </cfRule>
  </conditionalFormatting>
  <conditionalFormatting sqref="Z65">
    <cfRule type="cellIs" dxfId="1836" priority="634" operator="equal">
      <formula>"pre"</formula>
    </cfRule>
    <cfRule type="cellIs" dxfId="1835" priority="635" operator="equal">
      <formula>"p"</formula>
    </cfRule>
    <cfRule type="cellIs" dxfId="1834" priority="636" operator="equal">
      <formula>"ex"</formula>
    </cfRule>
    <cfRule type="cellIs" dxfId="1833" priority="637" operator="equal">
      <formula>"s"</formula>
    </cfRule>
    <cfRule type="cellIs" dxfId="1832" priority="638" operator="equal">
      <formula>"ui"</formula>
    </cfRule>
    <cfRule type="cellIs" dxfId="1831" priority="639" operator="equal">
      <formula>"c"</formula>
    </cfRule>
  </conditionalFormatting>
  <conditionalFormatting sqref="Y65">
    <cfRule type="cellIs" dxfId="1830" priority="628" operator="equal">
      <formula>"pre"</formula>
    </cfRule>
    <cfRule type="cellIs" dxfId="1829" priority="629" operator="equal">
      <formula>"p"</formula>
    </cfRule>
    <cfRule type="cellIs" dxfId="1828" priority="630" operator="equal">
      <formula>"ex"</formula>
    </cfRule>
    <cfRule type="cellIs" dxfId="1827" priority="631" operator="equal">
      <formula>"s"</formula>
    </cfRule>
    <cfRule type="cellIs" dxfId="1826" priority="632" operator="equal">
      <formula>"ui"</formula>
    </cfRule>
    <cfRule type="cellIs" dxfId="1825" priority="633" operator="equal">
      <formula>"c"</formula>
    </cfRule>
  </conditionalFormatting>
  <conditionalFormatting sqref="O64:Q64 S64:T64 V64">
    <cfRule type="cellIs" dxfId="1824" priority="626" operator="equal">
      <formula>"NO"</formula>
    </cfRule>
    <cfRule type="cellIs" dxfId="1823" priority="627" operator="equal">
      <formula>"YES"</formula>
    </cfRule>
  </conditionalFormatting>
  <conditionalFormatting sqref="P64">
    <cfRule type="cellIs" dxfId="1822" priority="625" operator="equal">
      <formula>"CC 2018"</formula>
    </cfRule>
  </conditionalFormatting>
  <conditionalFormatting sqref="P64">
    <cfRule type="cellIs" dxfId="1821" priority="624" operator="equal">
      <formula>"CC 2017"</formula>
    </cfRule>
  </conditionalFormatting>
  <conditionalFormatting sqref="O64">
    <cfRule type="cellIs" dxfId="1820" priority="623" operator="equal">
      <formula>"&gt; CS6"</formula>
    </cfRule>
  </conditionalFormatting>
  <conditionalFormatting sqref="O64">
    <cfRule type="cellIs" dxfId="1819" priority="622" operator="equal">
      <formula>"CS6"</formula>
    </cfRule>
  </conditionalFormatting>
  <conditionalFormatting sqref="O64">
    <cfRule type="cellIs" dxfId="1818" priority="621" operator="equal">
      <formula>"CS6"</formula>
    </cfRule>
  </conditionalFormatting>
  <conditionalFormatting sqref="Z64">
    <cfRule type="cellIs" dxfId="1817" priority="615" operator="equal">
      <formula>"pre"</formula>
    </cfRule>
    <cfRule type="cellIs" dxfId="1816" priority="616" operator="equal">
      <formula>"p"</formula>
    </cfRule>
    <cfRule type="cellIs" dxfId="1815" priority="617" operator="equal">
      <formula>"ex"</formula>
    </cfRule>
    <cfRule type="cellIs" dxfId="1814" priority="618" operator="equal">
      <formula>"s"</formula>
    </cfRule>
    <cfRule type="cellIs" dxfId="1813" priority="619" operator="equal">
      <formula>"ui"</formula>
    </cfRule>
    <cfRule type="cellIs" dxfId="1812" priority="620" operator="equal">
      <formula>"c"</formula>
    </cfRule>
  </conditionalFormatting>
  <conditionalFormatting sqref="Y64">
    <cfRule type="cellIs" dxfId="1811" priority="609" operator="equal">
      <formula>"pre"</formula>
    </cfRule>
    <cfRule type="cellIs" dxfId="1810" priority="610" operator="equal">
      <formula>"p"</formula>
    </cfRule>
    <cfRule type="cellIs" dxfId="1809" priority="611" operator="equal">
      <formula>"ex"</formula>
    </cfRule>
    <cfRule type="cellIs" dxfId="1808" priority="612" operator="equal">
      <formula>"s"</formula>
    </cfRule>
    <cfRule type="cellIs" dxfId="1807" priority="613" operator="equal">
      <formula>"ui"</formula>
    </cfRule>
    <cfRule type="cellIs" dxfId="1806" priority="614" operator="equal">
      <formula>"c"</formula>
    </cfRule>
  </conditionalFormatting>
  <conditionalFormatting sqref="AD67:AD69 S67:T69 N67:Q69 V67:V69">
    <cfRule type="cellIs" dxfId="1805" priority="607" operator="equal">
      <formula>"NO"</formula>
    </cfRule>
    <cfRule type="cellIs" dxfId="1804" priority="608" operator="equal">
      <formula>"YES"</formula>
    </cfRule>
  </conditionalFormatting>
  <conditionalFormatting sqref="P67:P69">
    <cfRule type="cellIs" dxfId="1803" priority="605" operator="equal">
      <formula>"CC 2018"</formula>
    </cfRule>
  </conditionalFormatting>
  <conditionalFormatting sqref="P67:P69">
    <cfRule type="cellIs" dxfId="1802" priority="604" operator="equal">
      <formula>"CC 2017"</formula>
    </cfRule>
  </conditionalFormatting>
  <conditionalFormatting sqref="O67:O69">
    <cfRule type="cellIs" dxfId="1801" priority="602" operator="equal">
      <formula>"&gt; CS6"</formula>
    </cfRule>
  </conditionalFormatting>
  <conditionalFormatting sqref="O67:O69">
    <cfRule type="cellIs" dxfId="1800" priority="601" operator="equal">
      <formula>"CS6"</formula>
    </cfRule>
  </conditionalFormatting>
  <conditionalFormatting sqref="O67:O69">
    <cfRule type="cellIs" dxfId="1799" priority="600" operator="equal">
      <formula>"CS6"</formula>
    </cfRule>
  </conditionalFormatting>
  <conditionalFormatting sqref="Z67:Z69">
    <cfRule type="cellIs" dxfId="1798" priority="594" operator="equal">
      <formula>"pre"</formula>
    </cfRule>
    <cfRule type="cellIs" dxfId="1797" priority="595" operator="equal">
      <formula>"p"</formula>
    </cfRule>
    <cfRule type="cellIs" dxfId="1796" priority="596" operator="equal">
      <formula>"ex"</formula>
    </cfRule>
    <cfRule type="cellIs" dxfId="1795" priority="597" operator="equal">
      <formula>"s"</formula>
    </cfRule>
    <cfRule type="cellIs" dxfId="1794" priority="598" operator="equal">
      <formula>"ui"</formula>
    </cfRule>
    <cfRule type="cellIs" dxfId="1793" priority="599" operator="equal">
      <formula>"c"</formula>
    </cfRule>
  </conditionalFormatting>
  <conditionalFormatting sqref="Y67:Y69">
    <cfRule type="cellIs" dxfId="1792" priority="588" operator="equal">
      <formula>"pre"</formula>
    </cfRule>
    <cfRule type="cellIs" dxfId="1791" priority="589" operator="equal">
      <formula>"p"</formula>
    </cfRule>
    <cfRule type="cellIs" dxfId="1790" priority="590" operator="equal">
      <formula>"ex"</formula>
    </cfRule>
    <cfRule type="cellIs" dxfId="1789" priority="591" operator="equal">
      <formula>"s"</formula>
    </cfRule>
    <cfRule type="cellIs" dxfId="1788" priority="592" operator="equal">
      <formula>"ui"</formula>
    </cfRule>
    <cfRule type="cellIs" dxfId="1787" priority="593" operator="equal">
      <formula>"c"</formula>
    </cfRule>
  </conditionalFormatting>
  <conditionalFormatting sqref="B63">
    <cfRule type="cellIs" dxfId="1786" priority="579" operator="equal">
      <formula>"f"</formula>
    </cfRule>
  </conditionalFormatting>
  <conditionalFormatting sqref="Z63">
    <cfRule type="cellIs" dxfId="1785" priority="573" operator="equal">
      <formula>"pr"</formula>
    </cfRule>
    <cfRule type="cellIs" dxfId="1784" priority="574" operator="equal">
      <formula>"p"</formula>
    </cfRule>
    <cfRule type="cellIs" dxfId="1783" priority="575" operator="equal">
      <formula>"ex"</formula>
    </cfRule>
    <cfRule type="cellIs" dxfId="1782" priority="576" operator="equal">
      <formula>"s"</formula>
    </cfRule>
    <cfRule type="cellIs" dxfId="1781" priority="577" operator="equal">
      <formula>"ui"</formula>
    </cfRule>
    <cfRule type="cellIs" dxfId="1780" priority="578" operator="equal">
      <formula>"c"</formula>
    </cfRule>
  </conditionalFormatting>
  <conditionalFormatting sqref="Y63">
    <cfRule type="cellIs" dxfId="1779" priority="567" operator="equal">
      <formula>"pr"</formula>
    </cfRule>
    <cfRule type="cellIs" dxfId="1778" priority="568" operator="equal">
      <formula>"p"</formula>
    </cfRule>
    <cfRule type="cellIs" dxfId="1777" priority="569" operator="equal">
      <formula>"ex"</formula>
    </cfRule>
    <cfRule type="cellIs" dxfId="1776" priority="570" operator="equal">
      <formula>"s"</formula>
    </cfRule>
    <cfRule type="cellIs" dxfId="1775" priority="571" operator="equal">
      <formula>"ui"</formula>
    </cfRule>
    <cfRule type="cellIs" dxfId="1774" priority="572" operator="equal">
      <formula>"c"</formula>
    </cfRule>
  </conditionalFormatting>
  <conditionalFormatting sqref="N75:O75 N73:O73 AD75 AD73 N76">
    <cfRule type="cellIs" dxfId="1773" priority="558" operator="equal">
      <formula>"NO"</formula>
    </cfRule>
    <cfRule type="cellIs" dxfId="1772" priority="559" operator="equal">
      <formula>"YES"</formula>
    </cfRule>
  </conditionalFormatting>
  <conditionalFormatting sqref="P75 P73">
    <cfRule type="cellIs" dxfId="1771" priority="556" operator="equal">
      <formula>"CC 2018"</formula>
    </cfRule>
  </conditionalFormatting>
  <conditionalFormatting sqref="P75 P73">
    <cfRule type="cellIs" dxfId="1770" priority="555" operator="equal">
      <formula>"CC 2017"</formula>
    </cfRule>
  </conditionalFormatting>
  <conditionalFormatting sqref="O75 O73">
    <cfRule type="cellIs" dxfId="1769" priority="553" operator="equal">
      <formula>"&gt; CS6"</formula>
    </cfRule>
  </conditionalFormatting>
  <conditionalFormatting sqref="O75 O73">
    <cfRule type="cellIs" dxfId="1768" priority="552" operator="equal">
      <formula>"CS6"</formula>
    </cfRule>
  </conditionalFormatting>
  <conditionalFormatting sqref="O75 O73">
    <cfRule type="cellIs" dxfId="1767" priority="551" operator="equal">
      <formula>"CS6"</formula>
    </cfRule>
  </conditionalFormatting>
  <conditionalFormatting sqref="Y75:Z75 Y73:Z73">
    <cfRule type="cellIs" dxfId="1766" priority="545" operator="equal">
      <formula>"pre"</formula>
    </cfRule>
    <cfRule type="cellIs" dxfId="1765" priority="546" operator="equal">
      <formula>"p"</formula>
    </cfRule>
    <cfRule type="cellIs" dxfId="1764" priority="547" operator="equal">
      <formula>"ex"</formula>
    </cfRule>
    <cfRule type="cellIs" dxfId="1763" priority="548" operator="equal">
      <formula>"s"</formula>
    </cfRule>
    <cfRule type="cellIs" dxfId="1762" priority="549" operator="equal">
      <formula>"ui"</formula>
    </cfRule>
    <cfRule type="cellIs" dxfId="1761" priority="550" operator="equal">
      <formula>"c"</formula>
    </cfRule>
  </conditionalFormatting>
  <conditionalFormatting sqref="N72">
    <cfRule type="cellIs" dxfId="1760" priority="543" operator="equal">
      <formula>"NO"</formula>
    </cfRule>
    <cfRule type="cellIs" dxfId="1759" priority="544" operator="equal">
      <formula>"YES"</formula>
    </cfRule>
  </conditionalFormatting>
  <conditionalFormatting sqref="O72:Q72 S72:T72 V72">
    <cfRule type="cellIs" dxfId="1758" priority="541" operator="equal">
      <formula>"NO"</formula>
    </cfRule>
    <cfRule type="cellIs" dxfId="1757" priority="542" operator="equal">
      <formula>"YES"</formula>
    </cfRule>
  </conditionalFormatting>
  <conditionalFormatting sqref="P72">
    <cfRule type="cellIs" dxfId="1756" priority="540" operator="equal">
      <formula>"CC 2018"</formula>
    </cfRule>
  </conditionalFormatting>
  <conditionalFormatting sqref="P72">
    <cfRule type="cellIs" dxfId="1755" priority="539" operator="equal">
      <formula>"CC 2017"</formula>
    </cfRule>
  </conditionalFormatting>
  <conditionalFormatting sqref="O72">
    <cfRule type="cellIs" dxfId="1754" priority="538" operator="equal">
      <formula>"&gt; CS6"</formula>
    </cfRule>
  </conditionalFormatting>
  <conditionalFormatting sqref="O72">
    <cfRule type="cellIs" dxfId="1753" priority="537" operator="equal">
      <formula>"CS6"</formula>
    </cfRule>
  </conditionalFormatting>
  <conditionalFormatting sqref="O72">
    <cfRule type="cellIs" dxfId="1752" priority="536" operator="equal">
      <formula>"CS6"</formula>
    </cfRule>
  </conditionalFormatting>
  <conditionalFormatting sqref="Z72">
    <cfRule type="cellIs" dxfId="1751" priority="530" operator="equal">
      <formula>"pre"</formula>
    </cfRule>
    <cfRule type="cellIs" dxfId="1750" priority="531" operator="equal">
      <formula>"p"</formula>
    </cfRule>
    <cfRule type="cellIs" dxfId="1749" priority="532" operator="equal">
      <formula>"ex"</formula>
    </cfRule>
    <cfRule type="cellIs" dxfId="1748" priority="533" operator="equal">
      <formula>"s"</formula>
    </cfRule>
    <cfRule type="cellIs" dxfId="1747" priority="534" operator="equal">
      <formula>"ui"</formula>
    </cfRule>
    <cfRule type="cellIs" dxfId="1746" priority="535" operator="equal">
      <formula>"c"</formula>
    </cfRule>
  </conditionalFormatting>
  <conditionalFormatting sqref="Y72">
    <cfRule type="cellIs" dxfId="1745" priority="524" operator="equal">
      <formula>"pre"</formula>
    </cfRule>
    <cfRule type="cellIs" dxfId="1744" priority="525" operator="equal">
      <formula>"p"</formula>
    </cfRule>
    <cfRule type="cellIs" dxfId="1743" priority="526" operator="equal">
      <formula>"ex"</formula>
    </cfRule>
    <cfRule type="cellIs" dxfId="1742" priority="527" operator="equal">
      <formula>"s"</formula>
    </cfRule>
    <cfRule type="cellIs" dxfId="1741" priority="528" operator="equal">
      <formula>"ui"</formula>
    </cfRule>
    <cfRule type="cellIs" dxfId="1740" priority="529" operator="equal">
      <formula>"c"</formula>
    </cfRule>
  </conditionalFormatting>
  <conditionalFormatting sqref="O76:Q76 S76:T76 V76 S77">
    <cfRule type="cellIs" dxfId="1739" priority="521" operator="equal">
      <formula>"NO"</formula>
    </cfRule>
    <cfRule type="cellIs" dxfId="1738" priority="522" operator="equal">
      <formula>"YES"</formula>
    </cfRule>
  </conditionalFormatting>
  <conditionalFormatting sqref="P76">
    <cfRule type="cellIs" dxfId="1737" priority="520" operator="equal">
      <formula>"CC 2018"</formula>
    </cfRule>
  </conditionalFormatting>
  <conditionalFormatting sqref="P76">
    <cfRule type="cellIs" dxfId="1736" priority="519" operator="equal">
      <formula>"CC 2017"</formula>
    </cfRule>
  </conditionalFormatting>
  <conditionalFormatting sqref="O76">
    <cfRule type="cellIs" dxfId="1735" priority="518" operator="equal">
      <formula>"&gt; CS6"</formula>
    </cfRule>
  </conditionalFormatting>
  <conditionalFormatting sqref="O76">
    <cfRule type="cellIs" dxfId="1734" priority="517" operator="equal">
      <formula>"CS6"</formula>
    </cfRule>
  </conditionalFormatting>
  <conditionalFormatting sqref="O76">
    <cfRule type="cellIs" dxfId="1733" priority="516" operator="equal">
      <formula>"CS6"</formula>
    </cfRule>
  </conditionalFormatting>
  <conditionalFormatting sqref="Z76">
    <cfRule type="cellIs" dxfId="1732" priority="510" operator="equal">
      <formula>"pre"</formula>
    </cfRule>
    <cfRule type="cellIs" dxfId="1731" priority="511" operator="equal">
      <formula>"p"</formula>
    </cfRule>
    <cfRule type="cellIs" dxfId="1730" priority="512" operator="equal">
      <formula>"ex"</formula>
    </cfRule>
    <cfRule type="cellIs" dxfId="1729" priority="513" operator="equal">
      <formula>"s"</formula>
    </cfRule>
    <cfRule type="cellIs" dxfId="1728" priority="514" operator="equal">
      <formula>"ui"</formula>
    </cfRule>
    <cfRule type="cellIs" dxfId="1727" priority="515" operator="equal">
      <formula>"c"</formula>
    </cfRule>
  </conditionalFormatting>
  <conditionalFormatting sqref="Y76">
    <cfRule type="cellIs" dxfId="1726" priority="504" operator="equal">
      <formula>"pre"</formula>
    </cfRule>
    <cfRule type="cellIs" dxfId="1725" priority="505" operator="equal">
      <formula>"p"</formula>
    </cfRule>
    <cfRule type="cellIs" dxfId="1724" priority="506" operator="equal">
      <formula>"ex"</formula>
    </cfRule>
    <cfRule type="cellIs" dxfId="1723" priority="507" operator="equal">
      <formula>"s"</formula>
    </cfRule>
    <cfRule type="cellIs" dxfId="1722" priority="508" operator="equal">
      <formula>"ui"</formula>
    </cfRule>
    <cfRule type="cellIs" dxfId="1721" priority="509" operator="equal">
      <formula>"c"</formula>
    </cfRule>
  </conditionalFormatting>
  <conditionalFormatting sqref="N74">
    <cfRule type="cellIs" dxfId="1720" priority="500" operator="equal">
      <formula>"NO"</formula>
    </cfRule>
    <cfRule type="cellIs" dxfId="1719" priority="501" operator="equal">
      <formula>"YES"</formula>
    </cfRule>
  </conditionalFormatting>
  <conditionalFormatting sqref="O74:Q74 S74:T74 V74">
    <cfRule type="cellIs" dxfId="1718" priority="497" operator="equal">
      <formula>"NO"</formula>
    </cfRule>
    <cfRule type="cellIs" dxfId="1717" priority="498" operator="equal">
      <formula>"YES"</formula>
    </cfRule>
  </conditionalFormatting>
  <conditionalFormatting sqref="P74">
    <cfRule type="cellIs" dxfId="1716" priority="496" operator="equal">
      <formula>"CC 2018"</formula>
    </cfRule>
  </conditionalFormatting>
  <conditionalFormatting sqref="P74">
    <cfRule type="cellIs" dxfId="1715" priority="495" operator="equal">
      <formula>"CC 2017"</formula>
    </cfRule>
  </conditionalFormatting>
  <conditionalFormatting sqref="O74">
    <cfRule type="cellIs" dxfId="1714" priority="494" operator="equal">
      <formula>"&gt; CS6"</formula>
    </cfRule>
  </conditionalFormatting>
  <conditionalFormatting sqref="O74">
    <cfRule type="cellIs" dxfId="1713" priority="493" operator="equal">
      <formula>"CS6"</formula>
    </cfRule>
  </conditionalFormatting>
  <conditionalFormatting sqref="O74">
    <cfRule type="cellIs" dxfId="1712" priority="492" operator="equal">
      <formula>"CS6"</formula>
    </cfRule>
  </conditionalFormatting>
  <conditionalFormatting sqref="Z74">
    <cfRule type="cellIs" dxfId="1711" priority="486" operator="equal">
      <formula>"pre"</formula>
    </cfRule>
    <cfRule type="cellIs" dxfId="1710" priority="487" operator="equal">
      <formula>"p"</formula>
    </cfRule>
    <cfRule type="cellIs" dxfId="1709" priority="488" operator="equal">
      <formula>"ex"</formula>
    </cfRule>
    <cfRule type="cellIs" dxfId="1708" priority="489" operator="equal">
      <formula>"s"</formula>
    </cfRule>
    <cfRule type="cellIs" dxfId="1707" priority="490" operator="equal">
      <formula>"ui"</formula>
    </cfRule>
    <cfRule type="cellIs" dxfId="1706" priority="491" operator="equal">
      <formula>"c"</formula>
    </cfRule>
  </conditionalFormatting>
  <conditionalFormatting sqref="Y74">
    <cfRule type="cellIs" dxfId="1705" priority="480" operator="equal">
      <formula>"pre"</formula>
    </cfRule>
    <cfRule type="cellIs" dxfId="1704" priority="481" operator="equal">
      <formula>"p"</formula>
    </cfRule>
    <cfRule type="cellIs" dxfId="1703" priority="482" operator="equal">
      <formula>"ex"</formula>
    </cfRule>
    <cfRule type="cellIs" dxfId="1702" priority="483" operator="equal">
      <formula>"s"</formula>
    </cfRule>
    <cfRule type="cellIs" dxfId="1701" priority="484" operator="equal">
      <formula>"ui"</formula>
    </cfRule>
    <cfRule type="cellIs" dxfId="1700" priority="485" operator="equal">
      <formula>"c"</formula>
    </cfRule>
  </conditionalFormatting>
  <conditionalFormatting sqref="N77">
    <cfRule type="cellIs" dxfId="1699" priority="414" operator="equal">
      <formula>"NO"</formula>
    </cfRule>
    <cfRule type="cellIs" dxfId="1698" priority="415" operator="equal">
      <formula>"YES"</formula>
    </cfRule>
  </conditionalFormatting>
  <conditionalFormatting sqref="O77:Q77 T77 V77">
    <cfRule type="cellIs" dxfId="1697" priority="412" operator="equal">
      <formula>"NO"</formula>
    </cfRule>
    <cfRule type="cellIs" dxfId="1696" priority="413" operator="equal">
      <formula>"YES"</formula>
    </cfRule>
  </conditionalFormatting>
  <conditionalFormatting sqref="P77">
    <cfRule type="cellIs" dxfId="1695" priority="411" operator="equal">
      <formula>"CC 2018"</formula>
    </cfRule>
  </conditionalFormatting>
  <conditionalFormatting sqref="P77">
    <cfRule type="cellIs" dxfId="1694" priority="410" operator="equal">
      <formula>"CC 2017"</formula>
    </cfRule>
  </conditionalFormatting>
  <conditionalFormatting sqref="O77">
    <cfRule type="cellIs" dxfId="1693" priority="409" operator="equal">
      <formula>"&gt; CS6"</formula>
    </cfRule>
  </conditionalFormatting>
  <conditionalFormatting sqref="O77">
    <cfRule type="cellIs" dxfId="1692" priority="408" operator="equal">
      <formula>"CS6"</formula>
    </cfRule>
  </conditionalFormatting>
  <conditionalFormatting sqref="O77">
    <cfRule type="cellIs" dxfId="1691" priority="407" operator="equal">
      <formula>"CS6"</formula>
    </cfRule>
  </conditionalFormatting>
  <conditionalFormatting sqref="Z77">
    <cfRule type="cellIs" dxfId="1690" priority="401" operator="equal">
      <formula>"pre"</formula>
    </cfRule>
    <cfRule type="cellIs" dxfId="1689" priority="402" operator="equal">
      <formula>"p"</formula>
    </cfRule>
    <cfRule type="cellIs" dxfId="1688" priority="403" operator="equal">
      <formula>"ex"</formula>
    </cfRule>
    <cfRule type="cellIs" dxfId="1687" priority="404" operator="equal">
      <formula>"s"</formula>
    </cfRule>
    <cfRule type="cellIs" dxfId="1686" priority="405" operator="equal">
      <formula>"ui"</formula>
    </cfRule>
    <cfRule type="cellIs" dxfId="1685" priority="406" operator="equal">
      <formula>"c"</formula>
    </cfRule>
  </conditionalFormatting>
  <conditionalFormatting sqref="Y77">
    <cfRule type="cellIs" dxfId="1684" priority="395" operator="equal">
      <formula>"pre"</formula>
    </cfRule>
    <cfRule type="cellIs" dxfId="1683" priority="396" operator="equal">
      <formula>"p"</formula>
    </cfRule>
    <cfRule type="cellIs" dxfId="1682" priority="397" operator="equal">
      <formula>"ex"</formula>
    </cfRule>
    <cfRule type="cellIs" dxfId="1681" priority="398" operator="equal">
      <formula>"s"</formula>
    </cfRule>
    <cfRule type="cellIs" dxfId="1680" priority="399" operator="equal">
      <formula>"ui"</formula>
    </cfRule>
    <cfRule type="cellIs" dxfId="1679" priority="400" operator="equal">
      <formula>"c"</formula>
    </cfRule>
  </conditionalFormatting>
  <conditionalFormatting sqref="N79">
    <cfRule type="cellIs" dxfId="1678" priority="386" operator="equal">
      <formula>"NO"</formula>
    </cfRule>
    <cfRule type="cellIs" dxfId="1677" priority="387" operator="equal">
      <formula>"YES"</formula>
    </cfRule>
  </conditionalFormatting>
  <conditionalFormatting sqref="O78:P78">
    <cfRule type="cellIs" dxfId="1676" priority="384" operator="equal">
      <formula>"NO"</formula>
    </cfRule>
    <cfRule type="cellIs" dxfId="1675" priority="385" operator="equal">
      <formula>"YES"</formula>
    </cfRule>
  </conditionalFormatting>
  <conditionalFormatting sqref="P78">
    <cfRule type="cellIs" dxfId="1674" priority="383" operator="equal">
      <formula>"CC 2018"</formula>
    </cfRule>
  </conditionalFormatting>
  <conditionalFormatting sqref="P78">
    <cfRule type="cellIs" dxfId="1673" priority="382" operator="equal">
      <formula>"CC 2017"</formula>
    </cfRule>
  </conditionalFormatting>
  <conditionalFormatting sqref="O78">
    <cfRule type="cellIs" dxfId="1672" priority="381" operator="equal">
      <formula>"&gt; CS6"</formula>
    </cfRule>
  </conditionalFormatting>
  <conditionalFormatting sqref="O78">
    <cfRule type="cellIs" dxfId="1671" priority="380" operator="equal">
      <formula>"CS6"</formula>
    </cfRule>
  </conditionalFormatting>
  <conditionalFormatting sqref="O78">
    <cfRule type="cellIs" dxfId="1670" priority="379" operator="equal">
      <formula>"CS6"</formula>
    </cfRule>
  </conditionalFormatting>
  <conditionalFormatting sqref="O79:Q79 S79:T79">
    <cfRule type="cellIs" dxfId="1669" priority="377" operator="equal">
      <formula>"NO"</formula>
    </cfRule>
    <cfRule type="cellIs" dxfId="1668" priority="378" operator="equal">
      <formula>"YES"</formula>
    </cfRule>
  </conditionalFormatting>
  <conditionalFormatting sqref="P79">
    <cfRule type="cellIs" dxfId="1667" priority="376" operator="equal">
      <formula>"CC 2018"</formula>
    </cfRule>
  </conditionalFormatting>
  <conditionalFormatting sqref="P79">
    <cfRule type="cellIs" dxfId="1666" priority="375" operator="equal">
      <formula>"CC 2017"</formula>
    </cfRule>
  </conditionalFormatting>
  <conditionalFormatting sqref="O79">
    <cfRule type="cellIs" dxfId="1665" priority="374" operator="equal">
      <formula>"&gt; CS6"</formula>
    </cfRule>
  </conditionalFormatting>
  <conditionalFormatting sqref="O79">
    <cfRule type="cellIs" dxfId="1664" priority="373" operator="equal">
      <formula>"CS6"</formula>
    </cfRule>
  </conditionalFormatting>
  <conditionalFormatting sqref="O79">
    <cfRule type="cellIs" dxfId="1663" priority="372" operator="equal">
      <formula>"CS6"</formula>
    </cfRule>
  </conditionalFormatting>
  <conditionalFormatting sqref="Z79">
    <cfRule type="cellIs" dxfId="1662" priority="366" operator="equal">
      <formula>"pre"</formula>
    </cfRule>
    <cfRule type="cellIs" dxfId="1661" priority="367" operator="equal">
      <formula>"p"</formula>
    </cfRule>
    <cfRule type="cellIs" dxfId="1660" priority="368" operator="equal">
      <formula>"ex"</formula>
    </cfRule>
    <cfRule type="cellIs" dxfId="1659" priority="369" operator="equal">
      <formula>"s"</formula>
    </cfRule>
    <cfRule type="cellIs" dxfId="1658" priority="370" operator="equal">
      <formula>"ui"</formula>
    </cfRule>
    <cfRule type="cellIs" dxfId="1657" priority="371" operator="equal">
      <formula>"c"</formula>
    </cfRule>
  </conditionalFormatting>
  <conditionalFormatting sqref="Y79">
    <cfRule type="cellIs" dxfId="1656" priority="360" operator="equal">
      <formula>"pre"</formula>
    </cfRule>
    <cfRule type="cellIs" dxfId="1655" priority="361" operator="equal">
      <formula>"p"</formula>
    </cfRule>
    <cfRule type="cellIs" dxfId="1654" priority="362" operator="equal">
      <formula>"ex"</formula>
    </cfRule>
    <cfRule type="cellIs" dxfId="1653" priority="363" operator="equal">
      <formula>"s"</formula>
    </cfRule>
    <cfRule type="cellIs" dxfId="1652" priority="364" operator="equal">
      <formula>"ui"</formula>
    </cfRule>
    <cfRule type="cellIs" dxfId="1651" priority="365" operator="equal">
      <formula>"c"</formula>
    </cfRule>
  </conditionalFormatting>
  <conditionalFormatting sqref="N78">
    <cfRule type="cellIs" dxfId="1650" priority="356" operator="equal">
      <formula>"NO"</formula>
    </cfRule>
    <cfRule type="cellIs" dxfId="1649" priority="357" operator="equal">
      <formula>"YES"</formula>
    </cfRule>
  </conditionalFormatting>
  <conditionalFormatting sqref="Q78 S78:T78">
    <cfRule type="cellIs" dxfId="1648" priority="354" operator="equal">
      <formula>"NO"</formula>
    </cfRule>
    <cfRule type="cellIs" dxfId="1647" priority="355" operator="equal">
      <formula>"YES"</formula>
    </cfRule>
  </conditionalFormatting>
  <conditionalFormatting sqref="Z78">
    <cfRule type="cellIs" dxfId="1646" priority="348" operator="equal">
      <formula>"pre"</formula>
    </cfRule>
    <cfRule type="cellIs" dxfId="1645" priority="349" operator="equal">
      <formula>"p"</formula>
    </cfRule>
    <cfRule type="cellIs" dxfId="1644" priority="350" operator="equal">
      <formula>"ex"</formula>
    </cfRule>
    <cfRule type="cellIs" dxfId="1643" priority="351" operator="equal">
      <formula>"s"</formula>
    </cfRule>
    <cfRule type="cellIs" dxfId="1642" priority="352" operator="equal">
      <formula>"ui"</formula>
    </cfRule>
    <cfRule type="cellIs" dxfId="1641" priority="353" operator="equal">
      <formula>"c"</formula>
    </cfRule>
  </conditionalFormatting>
  <conditionalFormatting sqref="Y78">
    <cfRule type="cellIs" dxfId="1640" priority="342" operator="equal">
      <formula>"pre"</formula>
    </cfRule>
    <cfRule type="cellIs" dxfId="1639" priority="343" operator="equal">
      <formula>"p"</formula>
    </cfRule>
    <cfRule type="cellIs" dxfId="1638" priority="344" operator="equal">
      <formula>"ex"</formula>
    </cfRule>
    <cfRule type="cellIs" dxfId="1637" priority="345" operator="equal">
      <formula>"s"</formula>
    </cfRule>
    <cfRule type="cellIs" dxfId="1636" priority="346" operator="equal">
      <formula>"ui"</formula>
    </cfRule>
    <cfRule type="cellIs" dxfId="1635" priority="347" operator="equal">
      <formula>"c"</formula>
    </cfRule>
  </conditionalFormatting>
  <conditionalFormatting sqref="S79">
    <cfRule type="cellIs" dxfId="1634" priority="338" operator="equal">
      <formula>"NO"</formula>
    </cfRule>
    <cfRule type="cellIs" dxfId="1633" priority="339" operator="equal">
      <formula>"YES"</formula>
    </cfRule>
  </conditionalFormatting>
  <conditionalFormatting sqref="E72:F72 O72 L72 Q72 S72:T72 V72">
    <cfRule type="containsText" dxfId="1632" priority="7617" operator="containsText" text="Effect">
      <formula>NOT(ISERROR(SEARCH("Effect",E79)))</formula>
    </cfRule>
  </conditionalFormatting>
  <conditionalFormatting sqref="S74:T74 V74 F74 O74 L74 Q74">
    <cfRule type="containsText" dxfId="1631" priority="7623" operator="containsText" text="Effect">
      <formula>NOT(ISERROR(SEARCH("Effect",F79)))</formula>
    </cfRule>
  </conditionalFormatting>
  <conditionalFormatting sqref="N84:O84 Q84 AD84 S84:T84 V84">
    <cfRule type="cellIs" dxfId="1630" priority="308" operator="equal">
      <formula>"NO"</formula>
    </cfRule>
    <cfRule type="cellIs" dxfId="1629" priority="309" operator="equal">
      <formula>"YES"</formula>
    </cfRule>
  </conditionalFormatting>
  <conditionalFormatting sqref="P84">
    <cfRule type="cellIs" dxfId="1628" priority="306" operator="equal">
      <formula>"CC 2018"</formula>
    </cfRule>
  </conditionalFormatting>
  <conditionalFormatting sqref="P84">
    <cfRule type="cellIs" dxfId="1627" priority="305" operator="equal">
      <formula>"CC 2017"</formula>
    </cfRule>
  </conditionalFormatting>
  <conditionalFormatting sqref="O84">
    <cfRule type="cellIs" dxfId="1626" priority="303" operator="equal">
      <formula>"&gt; CS6"</formula>
    </cfRule>
  </conditionalFormatting>
  <conditionalFormatting sqref="O84">
    <cfRule type="cellIs" dxfId="1625" priority="302" operator="equal">
      <formula>"CS6"</formula>
    </cfRule>
  </conditionalFormatting>
  <conditionalFormatting sqref="O84">
    <cfRule type="cellIs" dxfId="1624" priority="301" operator="equal">
      <formula>"CS6"</formula>
    </cfRule>
  </conditionalFormatting>
  <conditionalFormatting sqref="Z84">
    <cfRule type="cellIs" dxfId="1623" priority="295" operator="equal">
      <formula>"pre"</formula>
    </cfRule>
    <cfRule type="cellIs" dxfId="1622" priority="296" operator="equal">
      <formula>"p"</formula>
    </cfRule>
    <cfRule type="cellIs" dxfId="1621" priority="297" operator="equal">
      <formula>"ex"</formula>
    </cfRule>
    <cfRule type="cellIs" dxfId="1620" priority="298" operator="equal">
      <formula>"s"</formula>
    </cfRule>
    <cfRule type="cellIs" dxfId="1619" priority="299" operator="equal">
      <formula>"ui"</formula>
    </cfRule>
    <cfRule type="cellIs" dxfId="1618" priority="300" operator="equal">
      <formula>"c"</formula>
    </cfRule>
  </conditionalFormatting>
  <conditionalFormatting sqref="Y84">
    <cfRule type="cellIs" dxfId="1617" priority="289" operator="equal">
      <formula>"pre"</formula>
    </cfRule>
    <cfRule type="cellIs" dxfId="1616" priority="290" operator="equal">
      <formula>"p"</formula>
    </cfRule>
    <cfRule type="cellIs" dxfId="1615" priority="291" operator="equal">
      <formula>"ex"</formula>
    </cfRule>
    <cfRule type="cellIs" dxfId="1614" priority="292" operator="equal">
      <formula>"s"</formula>
    </cfRule>
    <cfRule type="cellIs" dxfId="1613" priority="293" operator="equal">
      <formula>"ui"</formula>
    </cfRule>
    <cfRule type="cellIs" dxfId="1612" priority="294" operator="equal">
      <formula>"c"</formula>
    </cfRule>
  </conditionalFormatting>
  <conditionalFormatting sqref="P61">
    <cfRule type="cellIs" dxfId="1611" priority="282" operator="equal">
      <formula>"CC"</formula>
    </cfRule>
    <cfRule type="cellIs" dxfId="1610" priority="283" operator="notEqual">
      <formula>"CC"</formula>
    </cfRule>
    <cfRule type="cellIs" dxfId="1609" priority="284" operator="equal">
      <formula>"NO"</formula>
    </cfRule>
    <cfRule type="cellIs" dxfId="1608" priority="285" operator="equal">
      <formula>"YES"</formula>
    </cfRule>
  </conditionalFormatting>
  <conditionalFormatting sqref="P61">
    <cfRule type="cellIs" dxfId="1607" priority="280" operator="equal">
      <formula>"NO CC"</formula>
    </cfRule>
    <cfRule type="cellIs" dxfId="1606" priority="281" operator="equal">
      <formula>"CC 2018"</formula>
    </cfRule>
  </conditionalFormatting>
  <conditionalFormatting sqref="B61">
    <cfRule type="cellIs" dxfId="1605" priority="276" operator="equal">
      <formula>"f"</formula>
    </cfRule>
  </conditionalFormatting>
  <conditionalFormatting sqref="Z61">
    <cfRule type="cellIs" dxfId="1604" priority="270" operator="equal">
      <formula>"pr"</formula>
    </cfRule>
    <cfRule type="cellIs" dxfId="1603" priority="271" operator="equal">
      <formula>"p"</formula>
    </cfRule>
    <cfRule type="cellIs" dxfId="1602" priority="272" operator="equal">
      <formula>"ex"</formula>
    </cfRule>
    <cfRule type="cellIs" dxfId="1601" priority="273" operator="equal">
      <formula>"s"</formula>
    </cfRule>
    <cfRule type="cellIs" dxfId="1600" priority="274" operator="equal">
      <formula>"ui"</formula>
    </cfRule>
    <cfRule type="cellIs" dxfId="1599" priority="275" operator="equal">
      <formula>"c"</formula>
    </cfRule>
  </conditionalFormatting>
  <conditionalFormatting sqref="O61">
    <cfRule type="cellIs" dxfId="1598" priority="268" operator="equal">
      <formula>"NO"</formula>
    </cfRule>
    <cfRule type="cellIs" dxfId="1597" priority="269" operator="equal">
      <formula>"YES"</formula>
    </cfRule>
  </conditionalFormatting>
  <conditionalFormatting sqref="L61">
    <cfRule type="cellIs" dxfId="1596" priority="266" operator="notEqual">
      <formula>"NO"</formula>
    </cfRule>
    <cfRule type="cellIs" dxfId="1595" priority="267" operator="equal">
      <formula>"NO"</formula>
    </cfRule>
  </conditionalFormatting>
  <conditionalFormatting sqref="N61">
    <cfRule type="cellIs" dxfId="1594" priority="264" operator="equal">
      <formula>"NO"</formula>
    </cfRule>
    <cfRule type="cellIs" dxfId="1593" priority="265" operator="equal">
      <formula>"YES"</formula>
    </cfRule>
  </conditionalFormatting>
  <conditionalFormatting sqref="N61">
    <cfRule type="containsText" dxfId="1592" priority="263" operator="containsText" text="Effect">
      <formula>NOT(ISERROR(SEARCH("Effect",N61)))</formula>
    </cfRule>
  </conditionalFormatting>
  <conditionalFormatting sqref="Y61">
    <cfRule type="cellIs" dxfId="1591" priority="257" operator="equal">
      <formula>"pr"</formula>
    </cfRule>
    <cfRule type="cellIs" dxfId="1590" priority="258" operator="equal">
      <formula>"p"</formula>
    </cfRule>
    <cfRule type="cellIs" dxfId="1589" priority="259" operator="equal">
      <formula>"ex"</formula>
    </cfRule>
    <cfRule type="cellIs" dxfId="1588" priority="260" operator="equal">
      <formula>"s"</formula>
    </cfRule>
    <cfRule type="cellIs" dxfId="1587" priority="261" operator="equal">
      <formula>"ui"</formula>
    </cfRule>
    <cfRule type="cellIs" dxfId="1586" priority="262" operator="equal">
      <formula>"c"</formula>
    </cfRule>
  </conditionalFormatting>
  <conditionalFormatting sqref="O10">
    <cfRule type="cellIs" dxfId="1585" priority="254" operator="equal">
      <formula>"NO"</formula>
    </cfRule>
    <cfRule type="cellIs" dxfId="1584" priority="255" operator="equal">
      <formula>"YES"</formula>
    </cfRule>
  </conditionalFormatting>
  <conditionalFormatting sqref="O10">
    <cfRule type="containsText" dxfId="1583" priority="253" operator="containsText" text="Effect">
      <formula>NOT(ISERROR(SEARCH("Effect",O10)))</formula>
    </cfRule>
  </conditionalFormatting>
  <conditionalFormatting sqref="P10">
    <cfRule type="cellIs" dxfId="1582" priority="249" operator="equal">
      <formula>"CC"</formula>
    </cfRule>
    <cfRule type="cellIs" dxfId="1581" priority="250" operator="notEqual">
      <formula>"CC"</formula>
    </cfRule>
    <cfRule type="cellIs" dxfId="1580" priority="251" operator="equal">
      <formula>"NO"</formula>
    </cfRule>
    <cfRule type="cellIs" dxfId="1579" priority="252" operator="equal">
      <formula>"YES"</formula>
    </cfRule>
  </conditionalFormatting>
  <conditionalFormatting sqref="P10">
    <cfRule type="cellIs" dxfId="1578" priority="247" operator="equal">
      <formula>"NO CC"</formula>
    </cfRule>
    <cfRule type="cellIs" dxfId="1577" priority="248" operator="equal">
      <formula>"CC 2018"</formula>
    </cfRule>
  </conditionalFormatting>
  <conditionalFormatting sqref="B10">
    <cfRule type="cellIs" dxfId="1576" priority="243" operator="equal">
      <formula>"f"</formula>
    </cfRule>
  </conditionalFormatting>
  <conditionalFormatting sqref="Z10">
    <cfRule type="cellIs" dxfId="1575" priority="237" operator="equal">
      <formula>"pr"</formula>
    </cfRule>
    <cfRule type="cellIs" dxfId="1574" priority="238" operator="equal">
      <formula>"p"</formula>
    </cfRule>
    <cfRule type="cellIs" dxfId="1573" priority="239" operator="equal">
      <formula>"ex"</formula>
    </cfRule>
    <cfRule type="cellIs" dxfId="1572" priority="240" operator="equal">
      <formula>"s"</formula>
    </cfRule>
    <cfRule type="cellIs" dxfId="1571" priority="241" operator="equal">
      <formula>"ui"</formula>
    </cfRule>
    <cfRule type="cellIs" dxfId="1570" priority="242" operator="equal">
      <formula>"c"</formula>
    </cfRule>
  </conditionalFormatting>
  <conditionalFormatting sqref="L10">
    <cfRule type="cellIs" dxfId="1569" priority="235" operator="notEqual">
      <formula>"NO"</formula>
    </cfRule>
    <cfRule type="cellIs" dxfId="1568" priority="236" operator="equal">
      <formula>"NO"</formula>
    </cfRule>
  </conditionalFormatting>
  <conditionalFormatting sqref="N10">
    <cfRule type="cellIs" dxfId="1567" priority="233" operator="equal">
      <formula>"NO"</formula>
    </cfRule>
    <cfRule type="cellIs" dxfId="1566" priority="234" operator="equal">
      <formula>"YES"</formula>
    </cfRule>
  </conditionalFormatting>
  <conditionalFormatting sqref="N10">
    <cfRule type="containsText" dxfId="1565" priority="232" operator="containsText" text="Effect">
      <formula>NOT(ISERROR(SEARCH("Effect",N10)))</formula>
    </cfRule>
  </conditionalFormatting>
  <conditionalFormatting sqref="Y10">
    <cfRule type="cellIs" dxfId="1564" priority="226" operator="equal">
      <formula>"pr"</formula>
    </cfRule>
    <cfRule type="cellIs" dxfId="1563" priority="227" operator="equal">
      <formula>"p"</formula>
    </cfRule>
    <cfRule type="cellIs" dxfId="1562" priority="228" operator="equal">
      <formula>"ex"</formula>
    </cfRule>
    <cfRule type="cellIs" dxfId="1561" priority="229" operator="equal">
      <formula>"s"</formula>
    </cfRule>
    <cfRule type="cellIs" dxfId="1560" priority="230" operator="equal">
      <formula>"ui"</formula>
    </cfRule>
    <cfRule type="cellIs" dxfId="1559" priority="231" operator="equal">
      <formula>"c"</formula>
    </cfRule>
  </conditionalFormatting>
  <conditionalFormatting sqref="N71">
    <cfRule type="cellIs" dxfId="1558" priority="219" operator="equal">
      <formula>"NO"</formula>
    </cfRule>
    <cfRule type="cellIs" dxfId="1557" priority="220" operator="equal">
      <formula>"YES"</formula>
    </cfRule>
  </conditionalFormatting>
  <conditionalFormatting sqref="O71:Q71 S71:T71 V71">
    <cfRule type="cellIs" dxfId="1556" priority="217" operator="equal">
      <formula>"NO"</formula>
    </cfRule>
    <cfRule type="cellIs" dxfId="1555" priority="218" operator="equal">
      <formula>"YES"</formula>
    </cfRule>
  </conditionalFormatting>
  <conditionalFormatting sqref="P71">
    <cfRule type="cellIs" dxfId="1554" priority="216" operator="equal">
      <formula>"CC 2018"</formula>
    </cfRule>
  </conditionalFormatting>
  <conditionalFormatting sqref="P71">
    <cfRule type="cellIs" dxfId="1553" priority="215" operator="equal">
      <formula>"CC 2017"</formula>
    </cfRule>
  </conditionalFormatting>
  <conditionalFormatting sqref="O71">
    <cfRule type="cellIs" dxfId="1552" priority="214" operator="equal">
      <formula>"&gt; CS6"</formula>
    </cfRule>
  </conditionalFormatting>
  <conditionalFormatting sqref="O71">
    <cfRule type="cellIs" dxfId="1551" priority="213" operator="equal">
      <formula>"CS6"</formula>
    </cfRule>
  </conditionalFormatting>
  <conditionalFormatting sqref="O2:O7 O71:O79 O13:O57 O9:O11 O59:O69">
    <cfRule type="cellIs" dxfId="1550" priority="212" operator="equal">
      <formula>"CS6"</formula>
    </cfRule>
  </conditionalFormatting>
  <conditionalFormatting sqref="Z71">
    <cfRule type="cellIs" dxfId="1549" priority="206" operator="equal">
      <formula>"pre"</formula>
    </cfRule>
    <cfRule type="cellIs" dxfId="1548" priority="207" operator="equal">
      <formula>"p"</formula>
    </cfRule>
    <cfRule type="cellIs" dxfId="1547" priority="208" operator="equal">
      <formula>"ex"</formula>
    </cfRule>
    <cfRule type="cellIs" dxfId="1546" priority="209" operator="equal">
      <formula>"s"</formula>
    </cfRule>
    <cfRule type="cellIs" dxfId="1545" priority="210" operator="equal">
      <formula>"ui"</formula>
    </cfRule>
    <cfRule type="cellIs" dxfId="1544" priority="211" operator="equal">
      <formula>"c"</formula>
    </cfRule>
  </conditionalFormatting>
  <conditionalFormatting sqref="Y71">
    <cfRule type="cellIs" dxfId="1543" priority="200" operator="equal">
      <formula>"pre"</formula>
    </cfRule>
    <cfRule type="cellIs" dxfId="1542" priority="201" operator="equal">
      <formula>"p"</formula>
    </cfRule>
    <cfRule type="cellIs" dxfId="1541" priority="202" operator="equal">
      <formula>"ex"</formula>
    </cfRule>
    <cfRule type="cellIs" dxfId="1540" priority="203" operator="equal">
      <formula>"s"</formula>
    </cfRule>
    <cfRule type="cellIs" dxfId="1539" priority="204" operator="equal">
      <formula>"ui"</formula>
    </cfRule>
    <cfRule type="cellIs" dxfId="1538" priority="205" operator="equal">
      <formula>"c"</formula>
    </cfRule>
  </conditionalFormatting>
  <conditionalFormatting sqref="E71:F71 O71 L71 Q71 S71:T71 V71">
    <cfRule type="containsText" dxfId="1537" priority="225" operator="containsText" text="Effect">
      <formula>NOT(ISERROR(SEARCH("Effect",E78)))</formula>
    </cfRule>
  </conditionalFormatting>
  <conditionalFormatting sqref="N70">
    <cfRule type="cellIs" dxfId="1536" priority="191" operator="equal">
      <formula>"NO"</formula>
    </cfRule>
    <cfRule type="cellIs" dxfId="1535" priority="192" operator="equal">
      <formula>"YES"</formula>
    </cfRule>
  </conditionalFormatting>
  <conditionalFormatting sqref="O70:Q70 S70:T70 V70">
    <cfRule type="cellIs" dxfId="1534" priority="189" operator="equal">
      <formula>"NO"</formula>
    </cfRule>
    <cfRule type="cellIs" dxfId="1533" priority="190" operator="equal">
      <formula>"YES"</formula>
    </cfRule>
  </conditionalFormatting>
  <conditionalFormatting sqref="P70">
    <cfRule type="cellIs" dxfId="1532" priority="188" operator="equal">
      <formula>"CC 2018"</formula>
    </cfRule>
  </conditionalFormatting>
  <conditionalFormatting sqref="P70">
    <cfRule type="cellIs" dxfId="1531" priority="187" operator="equal">
      <formula>"CC 2017"</formula>
    </cfRule>
  </conditionalFormatting>
  <conditionalFormatting sqref="O70">
    <cfRule type="cellIs" dxfId="1530" priority="186" operator="equal">
      <formula>"&gt; CS6"</formula>
    </cfRule>
  </conditionalFormatting>
  <conditionalFormatting sqref="O70">
    <cfRule type="cellIs" dxfId="1529" priority="185" operator="equal">
      <formula>"CS6"</formula>
    </cfRule>
  </conditionalFormatting>
  <conditionalFormatting sqref="O70">
    <cfRule type="cellIs" dxfId="1528" priority="184" operator="equal">
      <formula>"CS6"</formula>
    </cfRule>
  </conditionalFormatting>
  <conditionalFormatting sqref="Z70">
    <cfRule type="cellIs" dxfId="1527" priority="178" operator="equal">
      <formula>"pre"</formula>
    </cfRule>
    <cfRule type="cellIs" dxfId="1526" priority="179" operator="equal">
      <formula>"p"</formula>
    </cfRule>
    <cfRule type="cellIs" dxfId="1525" priority="180" operator="equal">
      <formula>"ex"</formula>
    </cfRule>
    <cfRule type="cellIs" dxfId="1524" priority="181" operator="equal">
      <formula>"s"</formula>
    </cfRule>
    <cfRule type="cellIs" dxfId="1523" priority="182" operator="equal">
      <formula>"ui"</formula>
    </cfRule>
    <cfRule type="cellIs" dxfId="1522" priority="183" operator="equal">
      <formula>"c"</formula>
    </cfRule>
  </conditionalFormatting>
  <conditionalFormatting sqref="Y70">
    <cfRule type="cellIs" dxfId="1521" priority="172" operator="equal">
      <formula>"pre"</formula>
    </cfRule>
    <cfRule type="cellIs" dxfId="1520" priority="173" operator="equal">
      <formula>"p"</formula>
    </cfRule>
    <cfRule type="cellIs" dxfId="1519" priority="174" operator="equal">
      <formula>"ex"</formula>
    </cfRule>
    <cfRule type="cellIs" dxfId="1518" priority="175" operator="equal">
      <formula>"s"</formula>
    </cfRule>
    <cfRule type="cellIs" dxfId="1517" priority="176" operator="equal">
      <formula>"ui"</formula>
    </cfRule>
    <cfRule type="cellIs" dxfId="1516" priority="177" operator="equal">
      <formula>"c"</formula>
    </cfRule>
  </conditionalFormatting>
  <conditionalFormatting sqref="E70:F70 O70 L70 Q70 S70:T70 V70 E68:E69">
    <cfRule type="containsText" dxfId="1515" priority="196" operator="containsText" text="Effect">
      <formula>NOT(ISERROR(SEARCH("Effect",E75)))</formula>
    </cfRule>
  </conditionalFormatting>
  <conditionalFormatting sqref="O12">
    <cfRule type="cellIs" dxfId="1514" priority="167" operator="equal">
      <formula>"NO"</formula>
    </cfRule>
    <cfRule type="cellIs" dxfId="1513" priority="168" operator="equal">
      <formula>"YES"</formula>
    </cfRule>
  </conditionalFormatting>
  <conditionalFormatting sqref="O12">
    <cfRule type="containsText" dxfId="1512" priority="166" operator="containsText" text="Effect">
      <formula>NOT(ISERROR(SEARCH("Effect",O12)))</formula>
    </cfRule>
  </conditionalFormatting>
  <conditionalFormatting sqref="P12">
    <cfRule type="cellIs" dxfId="1511" priority="164" operator="equal">
      <formula>"NO"</formula>
    </cfRule>
    <cfRule type="cellIs" dxfId="1510" priority="165" operator="equal">
      <formula>"YES"</formula>
    </cfRule>
  </conditionalFormatting>
  <conditionalFormatting sqref="P12">
    <cfRule type="cellIs" dxfId="1509" priority="162" operator="equal">
      <formula>"NO CC"</formula>
    </cfRule>
    <cfRule type="cellIs" dxfId="1508" priority="163" operator="equal">
      <formula>"CC 2018"</formula>
    </cfRule>
  </conditionalFormatting>
  <conditionalFormatting sqref="B12">
    <cfRule type="cellIs" dxfId="1507" priority="158" operator="equal">
      <formula>"f"</formula>
    </cfRule>
  </conditionalFormatting>
  <conditionalFormatting sqref="Z12">
    <cfRule type="cellIs" dxfId="1506" priority="152" operator="equal">
      <formula>"pr"</formula>
    </cfRule>
    <cfRule type="cellIs" dxfId="1505" priority="153" operator="equal">
      <formula>"p"</formula>
    </cfRule>
    <cfRule type="cellIs" dxfId="1504" priority="154" operator="equal">
      <formula>"ex"</formula>
    </cfRule>
    <cfRule type="cellIs" dxfId="1503" priority="155" operator="equal">
      <formula>"s"</formula>
    </cfRule>
    <cfRule type="cellIs" dxfId="1502" priority="156" operator="equal">
      <formula>"ui"</formula>
    </cfRule>
    <cfRule type="cellIs" dxfId="1501" priority="157" operator="equal">
      <formula>"c"</formula>
    </cfRule>
  </conditionalFormatting>
  <conditionalFormatting sqref="L12">
    <cfRule type="cellIs" dxfId="1500" priority="150" operator="notEqual">
      <formula>"NO"</formula>
    </cfRule>
    <cfRule type="cellIs" dxfId="1499" priority="151" operator="equal">
      <formula>"NO"</formula>
    </cfRule>
  </conditionalFormatting>
  <conditionalFormatting sqref="N12">
    <cfRule type="cellIs" dxfId="1498" priority="148" operator="equal">
      <formula>"NO"</formula>
    </cfRule>
    <cfRule type="cellIs" dxfId="1497" priority="149" operator="equal">
      <formula>"YES"</formula>
    </cfRule>
  </conditionalFormatting>
  <conditionalFormatting sqref="N12">
    <cfRule type="containsText" dxfId="1496" priority="147" operator="containsText" text="Effect">
      <formula>NOT(ISERROR(SEARCH("Effect",N12)))</formula>
    </cfRule>
  </conditionalFormatting>
  <conditionalFormatting sqref="Y12">
    <cfRule type="cellIs" dxfId="1495" priority="141" operator="equal">
      <formula>"pr"</formula>
    </cfRule>
    <cfRule type="cellIs" dxfId="1494" priority="142" operator="equal">
      <formula>"p"</formula>
    </cfRule>
    <cfRule type="cellIs" dxfId="1493" priority="143" operator="equal">
      <formula>"ex"</formula>
    </cfRule>
    <cfRule type="cellIs" dxfId="1492" priority="144" operator="equal">
      <formula>"s"</formula>
    </cfRule>
    <cfRule type="cellIs" dxfId="1491" priority="145" operator="equal">
      <formula>"ui"</formula>
    </cfRule>
    <cfRule type="cellIs" dxfId="1490" priority="146" operator="equal">
      <formula>"c"</formula>
    </cfRule>
  </conditionalFormatting>
  <conditionalFormatting sqref="O12">
    <cfRule type="cellIs" dxfId="1489" priority="140" operator="equal">
      <formula>"CS6"</formula>
    </cfRule>
  </conditionalFormatting>
  <conditionalFormatting sqref="O8:Q8">
    <cfRule type="cellIs" dxfId="1488" priority="135" operator="equal">
      <formula>"NO"</formula>
    </cfRule>
    <cfRule type="cellIs" dxfId="1487" priority="136" operator="equal">
      <formula>"YES"</formula>
    </cfRule>
  </conditionalFormatting>
  <conditionalFormatting sqref="P8">
    <cfRule type="cellIs" dxfId="1486" priority="134" operator="equal">
      <formula>"CC 2018"</formula>
    </cfRule>
  </conditionalFormatting>
  <conditionalFormatting sqref="P8">
    <cfRule type="cellIs" dxfId="1485" priority="133" operator="equal">
      <formula>"CC 2017"</formula>
    </cfRule>
  </conditionalFormatting>
  <conditionalFormatting sqref="B8">
    <cfRule type="cellIs" dxfId="1484" priority="129" operator="equal">
      <formula>"f"</formula>
    </cfRule>
  </conditionalFormatting>
  <conditionalFormatting sqref="Z8">
    <cfRule type="cellIs" dxfId="1483" priority="123" operator="equal">
      <formula>"pr"</formula>
    </cfRule>
    <cfRule type="cellIs" dxfId="1482" priority="124" operator="equal">
      <formula>"p"</formula>
    </cfRule>
    <cfRule type="cellIs" dxfId="1481" priority="125" operator="equal">
      <formula>"ex"</formula>
    </cfRule>
    <cfRule type="cellIs" dxfId="1480" priority="126" operator="equal">
      <formula>"s"</formula>
    </cfRule>
    <cfRule type="cellIs" dxfId="1479" priority="127" operator="equal">
      <formula>"ui"</formula>
    </cfRule>
    <cfRule type="cellIs" dxfId="1478" priority="128" operator="equal">
      <formula>"c"</formula>
    </cfRule>
  </conditionalFormatting>
  <conditionalFormatting sqref="L8">
    <cfRule type="cellIs" dxfId="1477" priority="121" operator="notEqual">
      <formula>"NO"</formula>
    </cfRule>
    <cfRule type="cellIs" dxfId="1476" priority="122" operator="equal">
      <formula>"NO"</formula>
    </cfRule>
  </conditionalFormatting>
  <conditionalFormatting sqref="N8">
    <cfRule type="cellIs" dxfId="1475" priority="119" operator="equal">
      <formula>"NO"</formula>
    </cfRule>
    <cfRule type="cellIs" dxfId="1474" priority="120" operator="equal">
      <formula>"YES"</formula>
    </cfRule>
  </conditionalFormatting>
  <conditionalFormatting sqref="N8">
    <cfRule type="containsText" dxfId="1473" priority="118" operator="containsText" text="Effect">
      <formula>NOT(ISERROR(SEARCH("Effect",N8)))</formula>
    </cfRule>
  </conditionalFormatting>
  <conditionalFormatting sqref="Y8">
    <cfRule type="cellIs" dxfId="1472" priority="112" operator="equal">
      <formula>"pr"</formula>
    </cfRule>
    <cfRule type="cellIs" dxfId="1471" priority="113" operator="equal">
      <formula>"p"</formula>
    </cfRule>
    <cfRule type="cellIs" dxfId="1470" priority="114" operator="equal">
      <formula>"ex"</formula>
    </cfRule>
    <cfRule type="cellIs" dxfId="1469" priority="115" operator="equal">
      <formula>"s"</formula>
    </cfRule>
    <cfRule type="cellIs" dxfId="1468" priority="116" operator="equal">
      <formula>"ui"</formula>
    </cfRule>
    <cfRule type="cellIs" dxfId="1467" priority="117" operator="equal">
      <formula>"c"</formula>
    </cfRule>
  </conditionalFormatting>
  <conditionalFormatting sqref="O8">
    <cfRule type="cellIs" dxfId="1466" priority="111" operator="equal">
      <formula>"CS6"</formula>
    </cfRule>
  </conditionalFormatting>
  <conditionalFormatting sqref="V80 S80:T80 AD80 Q80">
    <cfRule type="cellIs" dxfId="1465" priority="108" operator="equal">
      <formula>"NO"</formula>
    </cfRule>
    <cfRule type="cellIs" dxfId="1464" priority="109" operator="equal">
      <formula>"YES"</formula>
    </cfRule>
  </conditionalFormatting>
  <conditionalFormatting sqref="N80:O80">
    <cfRule type="cellIs" dxfId="1463" priority="105" operator="equal">
      <formula>"NO"</formula>
    </cfRule>
    <cfRule type="cellIs" dxfId="1462" priority="106" operator="equal">
      <formula>"YES"</formula>
    </cfRule>
  </conditionalFormatting>
  <conditionalFormatting sqref="P80">
    <cfRule type="cellIs" dxfId="1461" priority="102" operator="equal">
      <formula>"CC 2018"</formula>
    </cfRule>
  </conditionalFormatting>
  <conditionalFormatting sqref="P80">
    <cfRule type="cellIs" dxfId="1460" priority="101" operator="equal">
      <formula>"CC 2017"</formula>
    </cfRule>
  </conditionalFormatting>
  <conditionalFormatting sqref="O80">
    <cfRule type="cellIs" dxfId="1459" priority="99" operator="equal">
      <formula>"&gt; CS6"</formula>
    </cfRule>
  </conditionalFormatting>
  <conditionalFormatting sqref="O80">
    <cfRule type="cellIs" dxfId="1458" priority="98" operator="equal">
      <formula>"CS6"</formula>
    </cfRule>
  </conditionalFormatting>
  <conditionalFormatting sqref="Z80">
    <cfRule type="cellIs" dxfId="1457" priority="92" operator="equal">
      <formula>"pre"</formula>
    </cfRule>
    <cfRule type="cellIs" dxfId="1456" priority="93" operator="equal">
      <formula>"p"</formula>
    </cfRule>
    <cfRule type="cellIs" dxfId="1455" priority="94" operator="equal">
      <formula>"ex"</formula>
    </cfRule>
    <cfRule type="cellIs" dxfId="1454" priority="95" operator="equal">
      <formula>"s"</formula>
    </cfRule>
    <cfRule type="cellIs" dxfId="1453" priority="96" operator="equal">
      <formula>"ui"</formula>
    </cfRule>
    <cfRule type="cellIs" dxfId="1452" priority="97" operator="equal">
      <formula>"c"</formula>
    </cfRule>
  </conditionalFormatting>
  <conditionalFormatting sqref="Y80">
    <cfRule type="cellIs" dxfId="1451" priority="86" operator="equal">
      <formula>"pre"</formula>
    </cfRule>
    <cfRule type="cellIs" dxfId="1450" priority="87" operator="equal">
      <formula>"p"</formula>
    </cfRule>
    <cfRule type="cellIs" dxfId="1449" priority="88" operator="equal">
      <formula>"ex"</formula>
    </cfRule>
    <cfRule type="cellIs" dxfId="1448" priority="89" operator="equal">
      <formula>"s"</formula>
    </cfRule>
    <cfRule type="cellIs" dxfId="1447" priority="90" operator="equal">
      <formula>"ui"</formula>
    </cfRule>
    <cfRule type="cellIs" dxfId="1446" priority="91" operator="equal">
      <formula>"c"</formula>
    </cfRule>
  </conditionalFormatting>
  <conditionalFormatting sqref="O58">
    <cfRule type="cellIs" dxfId="1445" priority="81" operator="equal">
      <formula>"NO"</formula>
    </cfRule>
    <cfRule type="cellIs" dxfId="1444" priority="82" operator="equal">
      <formula>"YES"</formula>
    </cfRule>
  </conditionalFormatting>
  <conditionalFormatting sqref="O58">
    <cfRule type="containsText" dxfId="1443" priority="80" operator="containsText" text="Effect">
      <formula>NOT(ISERROR(SEARCH("Effect",O58)))</formula>
    </cfRule>
  </conditionalFormatting>
  <conditionalFormatting sqref="P58">
    <cfRule type="cellIs" dxfId="1442" priority="76" operator="equal">
      <formula>"CC"</formula>
    </cfRule>
    <cfRule type="cellIs" dxfId="1441" priority="77" operator="notEqual">
      <formula>"CC"</formula>
    </cfRule>
    <cfRule type="cellIs" dxfId="1440" priority="78" operator="equal">
      <formula>"NO"</formula>
    </cfRule>
    <cfRule type="cellIs" dxfId="1439" priority="79" operator="equal">
      <formula>"YES"</formula>
    </cfRule>
  </conditionalFormatting>
  <conditionalFormatting sqref="P58">
    <cfRule type="cellIs" dxfId="1438" priority="74" operator="equal">
      <formula>"NO CC"</formula>
    </cfRule>
    <cfRule type="cellIs" dxfId="1437" priority="75" operator="equal">
      <formula>"CC 2018"</formula>
    </cfRule>
  </conditionalFormatting>
  <conditionalFormatting sqref="B58">
    <cfRule type="cellIs" dxfId="1436" priority="70" operator="equal">
      <formula>"f"</formula>
    </cfRule>
  </conditionalFormatting>
  <conditionalFormatting sqref="Z58">
    <cfRule type="cellIs" dxfId="1435" priority="64" operator="equal">
      <formula>"pr"</formula>
    </cfRule>
    <cfRule type="cellIs" dxfId="1434" priority="65" operator="equal">
      <formula>"p"</formula>
    </cfRule>
    <cfRule type="cellIs" dxfId="1433" priority="66" operator="equal">
      <formula>"ex"</formula>
    </cfRule>
    <cfRule type="cellIs" dxfId="1432" priority="67" operator="equal">
      <formula>"s"</formula>
    </cfRule>
    <cfRule type="cellIs" dxfId="1431" priority="68" operator="equal">
      <formula>"ui"</formula>
    </cfRule>
    <cfRule type="cellIs" dxfId="1430" priority="69" operator="equal">
      <formula>"c"</formula>
    </cfRule>
  </conditionalFormatting>
  <conditionalFormatting sqref="L58">
    <cfRule type="cellIs" dxfId="1429" priority="62" operator="notEqual">
      <formula>"NO"</formula>
    </cfRule>
    <cfRule type="cellIs" dxfId="1428" priority="63" operator="equal">
      <formula>"NO"</formula>
    </cfRule>
  </conditionalFormatting>
  <conditionalFormatting sqref="N58">
    <cfRule type="cellIs" dxfId="1427" priority="60" operator="equal">
      <formula>"NO"</formula>
    </cfRule>
    <cfRule type="cellIs" dxfId="1426" priority="61" operator="equal">
      <formula>"YES"</formula>
    </cfRule>
  </conditionalFormatting>
  <conditionalFormatting sqref="N58">
    <cfRule type="containsText" dxfId="1425" priority="59" operator="containsText" text="Effect">
      <formula>NOT(ISERROR(SEARCH("Effect",N58)))</formula>
    </cfRule>
  </conditionalFormatting>
  <conditionalFormatting sqref="Y58">
    <cfRule type="cellIs" dxfId="1424" priority="53" operator="equal">
      <formula>"pr"</formula>
    </cfRule>
    <cfRule type="cellIs" dxfId="1423" priority="54" operator="equal">
      <formula>"p"</formula>
    </cfRule>
    <cfRule type="cellIs" dxfId="1422" priority="55" operator="equal">
      <formula>"ex"</formula>
    </cfRule>
    <cfRule type="cellIs" dxfId="1421" priority="56" operator="equal">
      <formula>"s"</formula>
    </cfRule>
    <cfRule type="cellIs" dxfId="1420" priority="57" operator="equal">
      <formula>"ui"</formula>
    </cfRule>
    <cfRule type="cellIs" dxfId="1419" priority="58" operator="equal">
      <formula>"c"</formula>
    </cfRule>
  </conditionalFormatting>
  <conditionalFormatting sqref="O58">
    <cfRule type="cellIs" dxfId="1418" priority="52" operator="equal">
      <formula>"CS6"</formula>
    </cfRule>
  </conditionalFormatting>
  <conditionalFormatting sqref="V81 S81:T81 AD81 Q81">
    <cfRule type="cellIs" dxfId="1417" priority="48" operator="equal">
      <formula>"NO"</formula>
    </cfRule>
    <cfRule type="cellIs" dxfId="1416" priority="49" operator="equal">
      <formula>"YES"</formula>
    </cfRule>
  </conditionalFormatting>
  <conditionalFormatting sqref="N81:O81">
    <cfRule type="cellIs" dxfId="1415" priority="46" operator="equal">
      <formula>"NO"</formula>
    </cfRule>
    <cfRule type="cellIs" dxfId="1414" priority="47" operator="equal">
      <formula>"YES"</formula>
    </cfRule>
  </conditionalFormatting>
  <conditionalFormatting sqref="P81">
    <cfRule type="cellIs" dxfId="1413" priority="45" operator="equal">
      <formula>"CC 2018"</formula>
    </cfRule>
  </conditionalFormatting>
  <conditionalFormatting sqref="P81">
    <cfRule type="cellIs" dxfId="1412" priority="44" operator="equal">
      <formula>"CC 2017"</formula>
    </cfRule>
  </conditionalFormatting>
  <conditionalFormatting sqref="O81">
    <cfRule type="cellIs" dxfId="1411" priority="42" operator="equal">
      <formula>"&gt; CS6"</formula>
    </cfRule>
  </conditionalFormatting>
  <conditionalFormatting sqref="O81">
    <cfRule type="cellIs" dxfId="1410" priority="41" operator="equal">
      <formula>"CS6"</formula>
    </cfRule>
  </conditionalFormatting>
  <conditionalFormatting sqref="Z81">
    <cfRule type="cellIs" dxfId="1409" priority="35" operator="equal">
      <formula>"pre"</formula>
    </cfRule>
    <cfRule type="cellIs" dxfId="1408" priority="36" operator="equal">
      <formula>"p"</formula>
    </cfRule>
    <cfRule type="cellIs" dxfId="1407" priority="37" operator="equal">
      <formula>"ex"</formula>
    </cfRule>
    <cfRule type="cellIs" dxfId="1406" priority="38" operator="equal">
      <formula>"s"</formula>
    </cfRule>
    <cfRule type="cellIs" dxfId="1405" priority="39" operator="equal">
      <formula>"ui"</formula>
    </cfRule>
    <cfRule type="cellIs" dxfId="1404" priority="40" operator="equal">
      <formula>"c"</formula>
    </cfRule>
  </conditionalFormatting>
  <conditionalFormatting sqref="Y81">
    <cfRule type="cellIs" dxfId="1403" priority="29" operator="equal">
      <formula>"pre"</formula>
    </cfRule>
    <cfRule type="cellIs" dxfId="1402" priority="30" operator="equal">
      <formula>"p"</formula>
    </cfRule>
    <cfRule type="cellIs" dxfId="1401" priority="31" operator="equal">
      <formula>"ex"</formula>
    </cfRule>
    <cfRule type="cellIs" dxfId="1400" priority="32" operator="equal">
      <formula>"s"</formula>
    </cfRule>
    <cfRule type="cellIs" dxfId="1399" priority="33" operator="equal">
      <formula>"ui"</formula>
    </cfRule>
    <cfRule type="cellIs" dxfId="1398" priority="34" operator="equal">
      <formula>"c"</formula>
    </cfRule>
  </conditionalFormatting>
  <conditionalFormatting sqref="V82 S82:T82 AD82 Q82">
    <cfRule type="cellIs" dxfId="1397" priority="23" operator="equal">
      <formula>"NO"</formula>
    </cfRule>
    <cfRule type="cellIs" dxfId="1396" priority="24" operator="equal">
      <formula>"YES"</formula>
    </cfRule>
  </conditionalFormatting>
  <conditionalFormatting sqref="N82:O82">
    <cfRule type="cellIs" dxfId="1395" priority="21" operator="equal">
      <formula>"NO"</formula>
    </cfRule>
    <cfRule type="cellIs" dxfId="1394" priority="22" operator="equal">
      <formula>"YES"</formula>
    </cfRule>
  </conditionalFormatting>
  <conditionalFormatting sqref="P82">
    <cfRule type="cellIs" dxfId="1393" priority="20" operator="equal">
      <formula>"CC 2018"</formula>
    </cfRule>
  </conditionalFormatting>
  <conditionalFormatting sqref="P82">
    <cfRule type="cellIs" dxfId="1392" priority="19" operator="equal">
      <formula>"CC 2017"</formula>
    </cfRule>
  </conditionalFormatting>
  <conditionalFormatting sqref="O82">
    <cfRule type="cellIs" dxfId="1391" priority="17" operator="equal">
      <formula>"&gt; CS6"</formula>
    </cfRule>
  </conditionalFormatting>
  <conditionalFormatting sqref="O82">
    <cfRule type="cellIs" dxfId="1390" priority="16" operator="equal">
      <formula>"CS6"</formula>
    </cfRule>
  </conditionalFormatting>
  <conditionalFormatting sqref="Z82">
    <cfRule type="cellIs" dxfId="1389" priority="10" operator="equal">
      <formula>"pre"</formula>
    </cfRule>
    <cfRule type="cellIs" dxfId="1388" priority="11" operator="equal">
      <formula>"p"</formula>
    </cfRule>
    <cfRule type="cellIs" dxfId="1387" priority="12" operator="equal">
      <formula>"ex"</formula>
    </cfRule>
    <cfRule type="cellIs" dxfId="1386" priority="13" operator="equal">
      <formula>"s"</formula>
    </cfRule>
    <cfRule type="cellIs" dxfId="1385" priority="14" operator="equal">
      <formula>"ui"</formula>
    </cfRule>
    <cfRule type="cellIs" dxfId="1384" priority="15" operator="equal">
      <formula>"c"</formula>
    </cfRule>
  </conditionalFormatting>
  <conditionalFormatting sqref="Y82">
    <cfRule type="cellIs" dxfId="1383" priority="4" operator="equal">
      <formula>"pre"</formula>
    </cfRule>
    <cfRule type="cellIs" dxfId="1382" priority="5" operator="equal">
      <formula>"p"</formula>
    </cfRule>
    <cfRule type="cellIs" dxfId="1381" priority="6" operator="equal">
      <formula>"ex"</formula>
    </cfRule>
    <cfRule type="cellIs" dxfId="1380" priority="7" operator="equal">
      <formula>"s"</formula>
    </cfRule>
    <cfRule type="cellIs" dxfId="1379" priority="8" operator="equal">
      <formula>"ui"</formula>
    </cfRule>
    <cfRule type="cellIs" dxfId="1378" priority="9" operator="equal">
      <formula>"c"</formula>
    </cfRule>
  </conditionalFormatting>
  <conditionalFormatting sqref="AI2:AI97">
    <cfRule type="expression" dxfId="1377" priority="1">
      <formula>$AE2="s"</formula>
    </cfRule>
  </conditionalFormatting>
  <hyperlinks>
    <hyperlink ref="AJ174" location="'No License required_CS6'!I14" tooltip="ControlMaker" display="ControlMaker" xr:uid="{00000000-0004-0000-0200-000000000000}"/>
    <hyperlink ref="AP13" r:id="rId1" xr:uid="{00000000-0004-0000-0200-000001000000}"/>
    <hyperlink ref="V61" r:id="rId2" xr:uid="{00000000-0004-0000-0200-000002000000}"/>
    <hyperlink ref="AP12" r:id="rId3" xr:uid="{00000000-0004-0000-0200-000003000000}"/>
  </hyperlinks>
  <pageMargins left="0.7" right="0.7" top="0.75" bottom="0.75" header="0.3" footer="0.3"/>
  <pageSetup orientation="portrait" r:id="rId4"/>
  <tableParts count="1">
    <tablePart r:id="rId5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07" operator="containsText" text="Effect" id="{831F2048-DA6D-426B-B3AF-7712847DC254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AK6:AM6 F9 E6:H7</xm:sqref>
        </x14:conditionalFormatting>
        <x14:conditionalFormatting xmlns:xm="http://schemas.microsoft.com/office/excel/2006/main">
          <x14:cfRule type="containsText" priority="912" operator="containsText" text="Effect" id="{831F2048-DA6D-426B-B3AF-7712847DC254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AN6:XFD6 AE9</xm:sqref>
        </x14:conditionalFormatting>
        <x14:conditionalFormatting xmlns:xm="http://schemas.microsoft.com/office/excel/2006/main">
          <x14:cfRule type="expression" priority="951" id="{31ADFCA9-269E-4CE3-8CA6-36298707BF5B}">
            <xm:f>'Do Not Own'!#REF!="sale"</xm:f>
            <x14:dxf>
              <font>
                <b/>
                <i val="0"/>
                <color rgb="FFFF0000"/>
              </font>
            </x14:dxf>
          </x14:cfRule>
          <xm:sqref>AH97 AH88:AH92 AH11 AH13:AH57 AH9 AH59:AH60 AH2:AH7 AJ67:AJ69 AH84 AH80 AJ80 AJ84</xm:sqref>
        </x14:conditionalFormatting>
        <x14:conditionalFormatting xmlns:xm="http://schemas.microsoft.com/office/excel/2006/main">
          <x14:cfRule type="containsText" priority="955" operator="containsText" text="Effect" id="{831F2048-DA6D-426B-B3AF-7712847DC254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Q2:Q7 O2:O7 O9</xm:sqref>
        </x14:conditionalFormatting>
        <x14:conditionalFormatting xmlns:xm="http://schemas.microsoft.com/office/excel/2006/main">
          <x14:cfRule type="expression" priority="834" id="{EAA6F110-9BCF-4FA1-B99E-3A5BB9B46CB4}">
            <xm:f>'Do Not Own'!#REF!="sale"</xm:f>
            <x14:dxf>
              <font>
                <b/>
                <i val="0"/>
                <color rgb="FFFF0000"/>
              </font>
            </x14:dxf>
          </x14:cfRule>
          <xm:sqref>AF31:AG31</xm:sqref>
        </x14:conditionalFormatting>
        <x14:conditionalFormatting xmlns:xm="http://schemas.microsoft.com/office/excel/2006/main">
          <x14:cfRule type="expression" priority="802" id="{7FAF1014-E66D-4409-8AE9-969584DC59D4}">
            <xm:f>'Do Not Own'!#REF!="sale"</xm:f>
            <x14:dxf>
              <font>
                <b/>
                <i val="0"/>
                <color rgb="FFFF0000"/>
              </font>
            </x14:dxf>
          </x14:cfRule>
          <xm:sqref>AH93:AH96 AH81 AJ81</xm:sqref>
        </x14:conditionalFormatting>
        <x14:conditionalFormatting xmlns:xm="http://schemas.microsoft.com/office/excel/2006/main">
          <x14:cfRule type="containsText" priority="791" operator="containsText" text="Effect" id="{88FCAECF-106A-45FC-931D-852879B3923F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H95:H96</xm:sqref>
        </x14:conditionalFormatting>
        <x14:conditionalFormatting xmlns:xm="http://schemas.microsoft.com/office/excel/2006/main">
          <x14:cfRule type="containsText" priority="734" operator="containsText" text="Effect" id="{EB59C79D-7B09-4E54-BE07-ACA157729A1C}">
            <xm:f>NOT(ISERROR(SEARCH("Effect",'Do Not Own'!E53)))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E86:G86 O86 Q86 S86:T86 V86 L86</xm:sqref>
        </x14:conditionalFormatting>
        <x14:conditionalFormatting xmlns:xm="http://schemas.microsoft.com/office/excel/2006/main">
          <x14:cfRule type="containsText" priority="705" operator="containsText" text="Effect" id="{A9CBDE91-2160-4D10-8168-8BAC463C5CC7}">
            <xm:f>NOT(ISERROR(SEARCH("Effect",'No License required_CS6'!N61)))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N70:N72</xm:sqref>
        </x14:conditionalFormatting>
        <x14:conditionalFormatting xmlns:xm="http://schemas.microsoft.com/office/excel/2006/main">
          <x14:cfRule type="containsText" priority="704" operator="containsText" text="Effect" id="{9A6BBA74-206C-418F-878F-3C0ABC31210D}">
            <xm:f>NOT(ISERROR(SEARCH("Effect",'Do Not Own'!E55)))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E87:G87 Q87 S87:T87 V87 O87 L87</xm:sqref>
        </x14:conditionalFormatting>
        <x14:conditionalFormatting xmlns:xm="http://schemas.microsoft.com/office/excel/2006/main">
          <x14:cfRule type="containsText" priority="1907" operator="containsText" text="Effect" id="{A9CBDE91-2160-4D10-8168-8BAC463C5CC7}">
            <xm:f>NOT(ISERROR(SEARCH("Effect",'No License required_CS6'!N62)))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N86:N87</xm:sqref>
        </x14:conditionalFormatting>
        <x14:conditionalFormatting xmlns:xm="http://schemas.microsoft.com/office/excel/2006/main">
          <x14:cfRule type="containsText" priority="1913" operator="containsText" text="Effect" id="{9A6BBA74-206C-418F-878F-3C0ABC31210D}">
            <xm:f>NOT(ISERROR(SEARCH("Effect",'Do Not Own'!E51)))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Q66 S66:T66 V66 O66 L66 F66:G66 E64:G64 Q64 S64:T64 V64 O64 L64</xm:sqref>
        </x14:conditionalFormatting>
        <x14:conditionalFormatting xmlns:xm="http://schemas.microsoft.com/office/excel/2006/main">
          <x14:cfRule type="containsText" priority="5861" operator="containsText" text="Effect" id="{EB59C79D-7B09-4E54-BE07-ACA157729A1C}">
            <xm:f>NOT(ISERROR(SEARCH("Effect",'Do Not Own'!L52)))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AD67:AD68 N67:O68 Q67:Q68 S67:T68 L67:L69 V67:V69</xm:sqref>
        </x14:conditionalFormatting>
        <x14:conditionalFormatting xmlns:xm="http://schemas.microsoft.com/office/excel/2006/main">
          <x14:cfRule type="containsText" priority="5877" operator="containsText" text="Effect" id="{9A6BBA74-206C-418F-878F-3C0ABC31210D}">
            <xm:f>NOT(ISERROR(SEARCH("Effect",'Do Not Own'!E51)))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S65:T65 V65 E65:G65 O65 L65 Q65 E66</xm:sqref>
        </x14:conditionalFormatting>
        <x14:conditionalFormatting xmlns:xm="http://schemas.microsoft.com/office/excel/2006/main">
          <x14:cfRule type="expression" priority="554" id="{E3781397-3979-451B-990E-9F115192BE9F}">
            <xm:f>'Do Not Own'!#REF!="sale"</xm:f>
            <x14:dxf>
              <font>
                <b/>
                <i val="0"/>
                <color rgb="FFFF0000"/>
              </font>
            </x14:dxf>
          </x14:cfRule>
          <xm:sqref>AH72:AH76</xm:sqref>
        </x14:conditionalFormatting>
        <x14:conditionalFormatting xmlns:xm="http://schemas.microsoft.com/office/excel/2006/main">
          <x14:cfRule type="containsText" priority="561" operator="containsText" text="Effect" id="{BEE6EC56-D427-4EC0-8378-31BAC8525203}">
            <xm:f>NOT(ISERROR(SEARCH("Effect",'Do Not Own'!G28)))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G70:G72</xm:sqref>
        </x14:conditionalFormatting>
        <x14:conditionalFormatting xmlns:xm="http://schemas.microsoft.com/office/excel/2006/main">
          <x14:cfRule type="containsText" priority="477" operator="containsText" text="Effect" id="{89D5F5C7-1B16-40F2-B3BB-080A4B61FA3B}">
            <xm:f>NOT(ISERROR(SEARCH("Effect",'Do Not Own'!E30)))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E76:G76 V76 O76 L76 Q76 S76:T76 S77 G74 G78:G79</xm:sqref>
        </x14:conditionalFormatting>
        <x14:conditionalFormatting xmlns:xm="http://schemas.microsoft.com/office/excel/2006/main">
          <x14:cfRule type="containsText" priority="563" operator="containsText" text="Effect" id="{8A955559-2CB2-4270-A024-FE59EF47FF46}">
            <xm:f>NOT(ISERROR(SEARCH("Effect",'No License required_CS6'!N63)))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N76 N74</xm:sqref>
        </x14:conditionalFormatting>
        <x14:conditionalFormatting xmlns:xm="http://schemas.microsoft.com/office/excel/2006/main">
          <x14:cfRule type="expression" priority="416" id="{7EB705C9-0702-49D2-A74B-0CB5EBAB3E98}">
            <xm:f>'Do Not Own'!#REF!="sale"</xm:f>
            <x14:dxf>
              <font>
                <b/>
                <i val="0"/>
                <color rgb="FFFF0000"/>
              </font>
            </x14:dxf>
          </x14:cfRule>
          <xm:sqref>AH77</xm:sqref>
        </x14:conditionalFormatting>
        <x14:conditionalFormatting xmlns:xm="http://schemas.microsoft.com/office/excel/2006/main">
          <x14:cfRule type="containsText" priority="7479" operator="containsText" text="Effect" id="{0B979929-31A3-407E-AB63-F9FA4CBEFEB9}">
            <xm:f>NOT(ISERROR(SEARCH("Effect",'No License required_CS6'!N50)))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N77</xm:sqref>
        </x14:conditionalFormatting>
        <x14:conditionalFormatting xmlns:xm="http://schemas.microsoft.com/office/excel/2006/main">
          <x14:cfRule type="containsText" priority="7486" operator="containsText" text="Effect" id="{89B7986C-5C4D-496D-9C4F-CD6B60C34828}">
            <xm:f>NOT(ISERROR(SEARCH("Effect",'Do Not Own'!E14)))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E77</xm:sqref>
        </x14:conditionalFormatting>
        <x14:conditionalFormatting xmlns:xm="http://schemas.microsoft.com/office/excel/2006/main">
          <x14:cfRule type="expression" priority="388" id="{6278B132-13ED-433F-9CC7-01C4378067ED}">
            <xm:f>'Do Not Own'!#REF!="sale"</xm:f>
            <x14:dxf>
              <font>
                <b/>
                <i val="0"/>
                <color rgb="FFFF0000"/>
              </font>
            </x14:dxf>
          </x14:cfRule>
          <xm:sqref>AH78:AH79</xm:sqref>
        </x14:conditionalFormatting>
        <x14:conditionalFormatting xmlns:xm="http://schemas.microsoft.com/office/excel/2006/main">
          <x14:cfRule type="containsText" priority="7637" operator="containsText" text="Effect" id="{EBF68F4E-7B5E-4548-96DC-C5F8B078EB8D}">
            <xm:f>NOT(ISERROR(SEARCH("Effect",'Do Not Own'!E14)))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L78 Q78 E78:F78 O78 S78:T78</xm:sqref>
        </x14:conditionalFormatting>
        <x14:conditionalFormatting xmlns:xm="http://schemas.microsoft.com/office/excel/2006/main">
          <x14:cfRule type="containsText" priority="7642" operator="containsText" text="Effect" id="{50F8911B-E208-401D-A629-358DB6841008}">
            <xm:f>NOT(ISERROR(SEARCH("Effect",'No License required_CS6'!N50)))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N78:N79</xm:sqref>
        </x14:conditionalFormatting>
        <x14:conditionalFormatting xmlns:xm="http://schemas.microsoft.com/office/excel/2006/main">
          <x14:cfRule type="containsText" priority="307" operator="containsText" text="Effect" id="{EB718B71-36E8-479A-A34F-44B5A7D8F84A}">
            <xm:f>NOT(ISERROR(SEARCH("Effect",'Do Not Own'!N56)))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AD84 N84:O84 Q84 S84:T84 V84</xm:sqref>
        </x14:conditionalFormatting>
        <x14:conditionalFormatting xmlns:xm="http://schemas.microsoft.com/office/excel/2006/main">
          <x14:cfRule type="expression" priority="286" id="{45B70EBE-5EF5-4FC1-A89D-E88817ED7D1E}">
            <xm:f>'Do Not Own'!#REF!="sale"</xm:f>
            <x14:dxf>
              <font>
                <b/>
                <i val="0"/>
                <color rgb="FFFF0000"/>
              </font>
            </x14:dxf>
          </x14:cfRule>
          <xm:sqref>AH71 AH61:AH69</xm:sqref>
        </x14:conditionalFormatting>
        <x14:conditionalFormatting xmlns:xm="http://schemas.microsoft.com/office/excel/2006/main">
          <x14:cfRule type="expression" priority="256" id="{BB08C995-4386-4A9B-9518-F3DD4253374E}">
            <xm:f>'Do Not Own'!#REF!="sale"</xm:f>
            <x14:dxf>
              <font>
                <b/>
                <i val="0"/>
                <color rgb="FFFF0000"/>
              </font>
            </x14:dxf>
          </x14:cfRule>
          <xm:sqref>AH10</xm:sqref>
        </x14:conditionalFormatting>
        <x14:conditionalFormatting xmlns:xm="http://schemas.microsoft.com/office/excel/2006/main">
          <x14:cfRule type="containsText" priority="10233" operator="containsText" text="Effect" id="{A9CBDE91-2160-4D10-8168-8BAC463C5CC7}">
            <xm:f>NOT(ISERROR(SEARCH("Effect",'No License required_CS6'!N59)))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N64:N66</xm:sqref>
        </x14:conditionalFormatting>
        <x14:conditionalFormatting xmlns:xm="http://schemas.microsoft.com/office/excel/2006/main">
          <x14:cfRule type="expression" priority="197" id="{EABA703C-03F1-4309-95D4-2943FD3A21B2}">
            <xm:f>'Do Not Own'!#REF!="sale"</xm:f>
            <x14:dxf>
              <font>
                <b/>
                <i val="0"/>
                <color rgb="FFFF0000"/>
              </font>
            </x14:dxf>
          </x14:cfRule>
          <xm:sqref>AH70</xm:sqref>
        </x14:conditionalFormatting>
        <x14:conditionalFormatting xmlns:xm="http://schemas.microsoft.com/office/excel/2006/main">
          <x14:cfRule type="containsText" priority="10259" operator="containsText" text="Effect" id="{EB59C79D-7B09-4E54-BE07-ACA157729A1C}">
            <xm:f>NOT(ISERROR(SEARCH("Effect",'Do Not Own'!E53)))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AD69 N69:O69 Q69 S69:T69 V80:V82 S80:T82 AD80:AD82 Q80:Q82 N80:O82 E80:G82</xm:sqref>
        </x14:conditionalFormatting>
        <x14:conditionalFormatting xmlns:xm="http://schemas.microsoft.com/office/excel/2006/main">
          <x14:cfRule type="expression" priority="169" id="{E99A7F82-926C-437D-B894-C7359DF55C3F}">
            <xm:f>'Do Not Own'!#REF!="sale"</xm:f>
            <x14:dxf>
              <font>
                <b/>
                <i val="0"/>
                <color rgb="FFFF0000"/>
              </font>
            </x14:dxf>
          </x14:cfRule>
          <xm:sqref>AH12</xm:sqref>
        </x14:conditionalFormatting>
        <x14:conditionalFormatting xmlns:xm="http://schemas.microsoft.com/office/excel/2006/main">
          <x14:cfRule type="containsText" priority="137" operator="containsText" text="Effect" id="{07725E1B-D8E0-4896-B1AE-75B9C019C311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E8:H8</xm:sqref>
        </x14:conditionalFormatting>
        <x14:conditionalFormatting xmlns:xm="http://schemas.microsoft.com/office/excel/2006/main">
          <x14:cfRule type="expression" priority="138" id="{EB140049-B489-4A85-88D1-C164882F7227}">
            <xm:f>'Do Not Own'!#REF!="sale"</xm:f>
            <x14:dxf>
              <font>
                <b/>
                <i val="0"/>
                <color rgb="FFFF0000"/>
              </font>
            </x14:dxf>
          </x14:cfRule>
          <xm:sqref>AH8</xm:sqref>
        </x14:conditionalFormatting>
        <x14:conditionalFormatting xmlns:xm="http://schemas.microsoft.com/office/excel/2006/main">
          <x14:cfRule type="containsText" priority="139" operator="containsText" text="Effect" id="{6CF6ABDF-16E0-450A-BE84-85A839E17D54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Q8 O8</xm:sqref>
        </x14:conditionalFormatting>
        <x14:conditionalFormatting xmlns:xm="http://schemas.microsoft.com/office/excel/2006/main">
          <x14:cfRule type="expression" priority="83" id="{218A01C7-F3CB-4FCC-BA34-03B29172791D}">
            <xm:f>'Do Not Own'!#REF!="sale"</xm:f>
            <x14:dxf>
              <font>
                <b/>
                <i val="0"/>
                <color rgb="FFFF0000"/>
              </font>
            </x14:dxf>
          </x14:cfRule>
          <xm:sqref>AH58</xm:sqref>
        </x14:conditionalFormatting>
        <x14:conditionalFormatting xmlns:xm="http://schemas.microsoft.com/office/excel/2006/main">
          <x14:cfRule type="expression" priority="18" id="{2D7EA7CD-47E8-439B-A011-E478DA5B67EB}">
            <xm:f>'Do Not Own'!#REF!="sale"</xm:f>
            <x14:dxf>
              <font>
                <b/>
                <i val="0"/>
                <color rgb="FFFF0000"/>
              </font>
            </x14:dxf>
          </x14:cfRule>
          <xm:sqref>AH82 AJ82</xm:sqref>
        </x14:conditionalFormatting>
        <x14:conditionalFormatting xmlns:xm="http://schemas.microsoft.com/office/excel/2006/main">
          <x14:cfRule type="containsText" priority="11871" operator="containsText" text="Effect" id="{EB59C79D-7B09-4E54-BE07-ACA157729A1C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E74</xm:sqref>
        </x14:conditionalFormatting>
        <x14:conditionalFormatting xmlns:xm="http://schemas.microsoft.com/office/excel/2006/main">
          <x14:cfRule type="containsText" priority="11976" operator="containsText" text="Effect" id="{F2A74BFA-B53A-440B-B2BE-48C4D3043AF6}">
            <xm:f>NOT(ISERROR(SEARCH("Effect",'Do Not Own'!F34)))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O77 L77 Q77 F77:G77 T77 V77</xm:sqref>
        </x14:conditionalFormatting>
        <x14:conditionalFormatting xmlns:xm="http://schemas.microsoft.com/office/excel/2006/main">
          <x14:cfRule type="containsText" priority="11985" operator="containsText" text="Effect" id="{EBF68F4E-7B5E-4548-96DC-C5F8B078EB8D}">
            <xm:f>NOT(ISERROR(SEARCH("Effect",'Do Not Own'!E34)))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L79 Q79 E79:F79 O79 S79:T79</xm:sqref>
        </x14:conditionalFormatting>
        <x14:conditionalFormatting xmlns:xm="http://schemas.microsoft.com/office/excel/2006/main">
          <x14:cfRule type="containsText" priority="12115" operator="containsText" text="Effect" id="{EB59C79D-7B09-4E54-BE07-ACA157729A1C}">
            <xm:f>NOT(ISERROR(SEARCH("Effect",'Do Not Own'!E44)))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AD75 L75 E75:H75 N75:O75</xm:sqref>
        </x14:conditionalFormatting>
        <x14:conditionalFormatting xmlns:xm="http://schemas.microsoft.com/office/excel/2006/main">
          <x14:cfRule type="containsText" priority="12568" operator="containsText" text="Effect" id="{EB718B71-36E8-479A-A34F-44B5A7D8F84A}">
            <xm:f>NOT(ISERROR(SEARCH("Effect",'Do Not Own'!E43)))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AD73 L73 E73:H73 N73:O73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theme="9" tint="0.39997558519241921"/>
  </sheetPr>
  <dimension ref="A1:AL70"/>
  <sheetViews>
    <sheetView topLeftCell="G1" zoomScale="80" zoomScaleNormal="80" workbookViewId="0">
      <pane ySplit="1" topLeftCell="A2" activePane="bottomLeft" state="frozen"/>
      <selection pane="bottomLeft" activeCell="G1" sqref="A1:XFD1048576"/>
    </sheetView>
  </sheetViews>
  <sheetFormatPr defaultRowHeight="15" x14ac:dyDescent="0.25"/>
  <cols>
    <col min="1" max="2" width="9.5703125" customWidth="1"/>
    <col min="3" max="3" width="14.42578125" customWidth="1"/>
    <col min="4" max="4" width="11.7109375" style="7" customWidth="1"/>
    <col min="5" max="5" width="19.85546875" style="1" customWidth="1"/>
    <col min="6" max="6" width="24" customWidth="1"/>
    <col min="7" max="7" width="12.42578125" customWidth="1"/>
    <col min="8" max="8" width="30.5703125" customWidth="1"/>
    <col min="9" max="9" width="19.42578125" customWidth="1"/>
    <col min="10" max="10" width="45.7109375" customWidth="1"/>
    <col min="11" max="11" width="24.42578125" customWidth="1"/>
    <col min="12" max="12" width="7.5703125" customWidth="1"/>
    <col min="13" max="13" width="8.42578125" customWidth="1"/>
    <col min="14" max="14" width="8.5703125" customWidth="1"/>
    <col min="15" max="15" width="9.85546875" customWidth="1"/>
    <col min="16" max="16" width="10.85546875" customWidth="1"/>
    <col min="17" max="17" width="12.140625" style="13" customWidth="1"/>
    <col min="18" max="18" width="17" style="11" customWidth="1"/>
    <col min="19" max="19" width="17.140625" customWidth="1"/>
    <col min="20" max="20" width="15.140625" customWidth="1"/>
    <col min="21" max="21" width="28.28515625" customWidth="1"/>
    <col min="22" max="22" width="94.85546875" style="1" customWidth="1"/>
    <col min="23" max="23" width="37.5703125" customWidth="1"/>
    <col min="24" max="24" width="21.28515625" customWidth="1"/>
    <col min="25" max="26" width="5.140625" style="56" customWidth="1"/>
    <col min="27" max="28" width="38.140625" customWidth="1"/>
    <col min="29" max="29" width="27.85546875" customWidth="1"/>
    <col min="30" max="30" width="22.5703125" customWidth="1"/>
    <col min="31" max="31" width="4.28515625" customWidth="1"/>
    <col min="32" max="32" width="11.7109375" customWidth="1"/>
    <col min="33" max="33" width="24.85546875" customWidth="1"/>
    <col min="34" max="35" width="9.5703125" customWidth="1"/>
    <col min="36" max="36" width="17.140625" customWidth="1"/>
    <col min="37" max="41" width="9.140625" customWidth="1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C2" s="90">
        <v>100421789</v>
      </c>
      <c r="D2" s="46">
        <v>42478</v>
      </c>
      <c r="E2" s="1" t="s">
        <v>873</v>
      </c>
      <c r="F2" t="s">
        <v>874</v>
      </c>
      <c r="G2" t="s">
        <v>875</v>
      </c>
      <c r="H2" t="s">
        <v>876</v>
      </c>
      <c r="I2" s="50" t="str">
        <f t="shared" ref="I2:I21" si="0">HYPERLINK("https://aescripts.com/"&amp;$G2,$G2)</f>
        <v>gifgun</v>
      </c>
      <c r="J2" t="s">
        <v>877</v>
      </c>
      <c r="K2" s="2" t="str">
        <f t="shared" ref="K2:K21" si="1">HYPERLINK("https://aescripts.com/downloadable/customer/products/?dir=asc&amp;limit=50&amp;order=product_name",J2)</f>
        <v>NSGG*LUC*TRUDEL*285392631760791SUL1</v>
      </c>
      <c r="L2" t="str">
        <f t="shared" ref="L2:L18" si="2">IF(OR(O2="CS3",O2="CS4",O2="CS5",O2="CS5.5"),O2,"NO")</f>
        <v>NO</v>
      </c>
      <c r="M2">
        <v>0</v>
      </c>
      <c r="N2" t="str">
        <f t="shared" ref="N2:N18" si="3">IF(OR(M2=1,O2="CS6",P2="CS6"),"YES",IF(OR(M2=0,M2=""),"NO"))</f>
        <v>NO</v>
      </c>
      <c r="O2" t="s">
        <v>221</v>
      </c>
      <c r="P2" t="s">
        <v>98</v>
      </c>
      <c r="Q2" s="13" t="s">
        <v>878</v>
      </c>
      <c r="R2" s="11">
        <v>43548</v>
      </c>
      <c r="S2" t="s">
        <v>126</v>
      </c>
      <c r="T2" t="s">
        <v>879</v>
      </c>
      <c r="U2" s="2" t="str">
        <f t="shared" ref="U2:U21" si="4">IF($V2="",HYPERLINK("https://aescripts.com/"&amp;$G2,$G2&amp;" help"),HYPERLINK($V2,$G2&amp;" help"))</f>
        <v>gifgun help</v>
      </c>
      <c r="V2" s="52" t="s">
        <v>880</v>
      </c>
      <c r="W2" s="2" t="str">
        <f>HYPERLINK(Values!$B$3&amp;E2&amp;"\"&amp;$H2,"OWNED\"&amp;$E2&amp;"\"&amp;$H2&amp;"\")</f>
        <v>OWNED\Extrabite.io\gifgun_1.7.7\</v>
      </c>
      <c r="X2" s="2" t="s">
        <v>44</v>
      </c>
      <c r="Y2" s="15" t="s">
        <v>154</v>
      </c>
      <c r="Z2" s="15" t="s">
        <v>154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CC 2018\Scripts</v>
      </c>
      <c r="AB2" s="2" t="str">
        <f>IF($Z2="s",HYPERLINK(Values!$C$41,Values!$A$40&amp;"\"&amp;Values!$A$17),IF($Z2="ui",HYPERLINK(Values!$C$42,Values!$A$40&amp;"\"&amp;Values!$A$18),IF($Z2="c",HYPERLINK(Values!$C$4,Values!$A$4),IF($Z2="p",HYPERLINK(Values!$C$44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f>
        <v>CC 2017\Scripts</v>
      </c>
      <c r="AC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 unsupported</v>
      </c>
      <c r="AD2" s="48" t="s">
        <v>225</v>
      </c>
      <c r="AE2" t="s">
        <v>154</v>
      </c>
      <c r="AF2" s="6">
        <v>29.99</v>
      </c>
      <c r="AG2" s="6"/>
      <c r="AH2" s="37">
        <f>IF(AE2="s",AF2*0.75,IF(AE2="n",AF2*0,""))</f>
        <v>22.4925</v>
      </c>
      <c r="AI2" s="81">
        <f>IFERROR(IF(AE2="s",AH2*Values!$C$1,AF2*Values!$C$1),"")</f>
        <v>30.814725000000003</v>
      </c>
    </row>
    <row r="3" spans="1:36" x14ac:dyDescent="0.25">
      <c r="C3" s="90">
        <v>100690032</v>
      </c>
      <c r="D3" s="7">
        <v>43065</v>
      </c>
      <c r="E3" s="1" t="s">
        <v>328</v>
      </c>
      <c r="F3" t="s">
        <v>881</v>
      </c>
      <c r="G3" t="s">
        <v>882</v>
      </c>
      <c r="H3" t="s">
        <v>883</v>
      </c>
      <c r="I3" s="50" t="str">
        <f t="shared" si="0"/>
        <v>layergenerators</v>
      </c>
      <c r="J3" t="s">
        <v>884</v>
      </c>
      <c r="K3" s="2" t="str">
        <f t="shared" si="1"/>
        <v>MOBOLG*LUC*TRUDEL*312551518384186SUL1</v>
      </c>
      <c r="L3" t="str">
        <f t="shared" si="2"/>
        <v>NO</v>
      </c>
      <c r="M3">
        <v>0</v>
      </c>
      <c r="N3" t="str">
        <f t="shared" si="3"/>
        <v>NO</v>
      </c>
      <c r="O3" t="s">
        <v>221</v>
      </c>
      <c r="P3" t="s">
        <v>98</v>
      </c>
      <c r="Q3" s="13" t="s">
        <v>885</v>
      </c>
      <c r="R3" s="11">
        <v>43167</v>
      </c>
      <c r="S3" t="s">
        <v>159</v>
      </c>
      <c r="T3" t="s">
        <v>886</v>
      </c>
      <c r="U3" s="2" t="str">
        <f t="shared" si="4"/>
        <v>layergenerators help</v>
      </c>
      <c r="V3" s="52" t="s">
        <v>887</v>
      </c>
      <c r="W3" s="2" t="str">
        <f>HYPERLINK(Values!$B$3&amp;E3&amp;"\"&amp;$H3,"OWNED\"&amp;$E3&amp;"\"&amp;$H3&amp;"\")</f>
        <v>OWNED\Motion Boutique\layergenerators_1.2_1\</v>
      </c>
      <c r="X3" s="2" t="s">
        <v>44</v>
      </c>
      <c r="Y3" s="15" t="s">
        <v>128</v>
      </c>
      <c r="Z3" s="15" t="s">
        <v>128</v>
      </c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CommonAEscripts</v>
      </c>
      <c r="AB3" s="2" t="str">
        <f>IF($Z3="s",HYPERLINK(Values!$C$41,Values!$A$40&amp;"\"&amp;Values!$A$17),IF($Z3="ui",HYPERLINK(Values!$C$42,Values!$A$40&amp;"\"&amp;Values!$A$18),IF($Z3="c",HYPERLINK(Values!$C$4,Values!$A$4),IF($Z3="p",HYPERLINK(Values!$C$44&amp;"\"&amp;$E3,Values!$A$40&amp;"\"&amp;Values!$A$20&amp;"\"&amp;$E3),IF($Z3="pr",HYPERLINK(Values!$C$43,Values!$A$40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</f>
        <v>CommonAEscripts</v>
      </c>
      <c r="AC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 unsupported</v>
      </c>
      <c r="AD3" s="48" t="s">
        <v>881</v>
      </c>
      <c r="AE3" t="s">
        <v>154</v>
      </c>
      <c r="AF3" s="6">
        <v>29</v>
      </c>
      <c r="AG3" s="6"/>
      <c r="AH3" s="37">
        <f t="shared" ref="AH3:AH28" si="5">IF(AE3="s",AF3*0.75,IF(AE3="n",AF3*0,""))</f>
        <v>21.75</v>
      </c>
      <c r="AI3" s="81">
        <f>IFERROR(IF(AE3="s",AH3*Values!$C$1,AF3*Values!$C$1),"")</f>
        <v>29.797500000000003</v>
      </c>
    </row>
    <row r="4" spans="1:36" x14ac:dyDescent="0.25">
      <c r="C4" s="90">
        <v>100809900</v>
      </c>
      <c r="D4" s="7">
        <v>43259</v>
      </c>
      <c r="E4" t="s">
        <v>888</v>
      </c>
      <c r="F4" t="s">
        <v>889</v>
      </c>
      <c r="G4" t="s">
        <v>890</v>
      </c>
      <c r="H4" t="s">
        <v>891</v>
      </c>
      <c r="I4" s="50" t="str">
        <f t="shared" si="0"/>
        <v>wayfinder</v>
      </c>
      <c r="J4" t="s">
        <v>892</v>
      </c>
      <c r="K4" s="2" t="str">
        <f t="shared" si="1"/>
        <v>PCWF*LUC*TRUDEL*482824426428824SUL1</v>
      </c>
      <c r="L4" t="str">
        <f t="shared" si="2"/>
        <v>NO</v>
      </c>
      <c r="M4">
        <v>0</v>
      </c>
      <c r="N4" t="str">
        <f t="shared" si="3"/>
        <v>NO</v>
      </c>
      <c r="O4" t="s">
        <v>893</v>
      </c>
      <c r="P4" s="15" t="s">
        <v>98</v>
      </c>
      <c r="Q4" s="1" t="s">
        <v>885</v>
      </c>
      <c r="R4" s="11">
        <v>43433</v>
      </c>
      <c r="S4" t="s">
        <v>106</v>
      </c>
      <c r="T4" t="s">
        <v>894</v>
      </c>
      <c r="U4" s="2" t="str">
        <f t="shared" si="4"/>
        <v>wayfinder help</v>
      </c>
      <c r="V4" s="52" t="s">
        <v>895</v>
      </c>
      <c r="W4" s="2" t="str">
        <f>HYPERLINK(Values!$B$3&amp;E4&amp;"\"&amp;$H4,"OWNED\"&amp;$E4&amp;"\"&amp;$H4&amp;"\")</f>
        <v>OWNED\Paul Conigliaro\wayfinder-v1.2\</v>
      </c>
      <c r="X4" s="2" t="s">
        <v>44</v>
      </c>
      <c r="Y4" s="15" t="s">
        <v>72</v>
      </c>
      <c r="Z4" s="15" t="s">
        <v>72</v>
      </c>
      <c r="AA4" s="2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CC 2018\ScriptUI Panels</v>
      </c>
      <c r="AB4" s="2" t="str">
        <f>IF($Z4="s",HYPERLINK(Values!$C$41,Values!$A$40&amp;"\"&amp;Values!$A$17),IF($Z4="ui",HYPERLINK(Values!$C$42,Values!$A$40&amp;"\"&amp;Values!$A$18),IF($Z4="c",HYPERLINK(Values!$C$4,Values!$A$4),IF($Z4="p",HYPERLINK(Values!$C$44&amp;"\"&amp;$E4,Values!$A$40&amp;"\"&amp;Values!$A$20&amp;"\"&amp;$E4),IF($Z4="pr",HYPERLINK(Values!$C$43,Values!$A$40&amp;"\"&amp;Values!$A$19),IF($Z4="ex",HYPERLINK(Values!$B$54,Values!$A$53&amp;" folder "&amp;$G4),IF($Z4="","What type of script is it?",IF($Z4="mc",HYPERLINK(Values!$B$57&amp;"\"&amp;$E4,Values!$A$55&amp;" "&amp;$E4&amp;"\"&amp;$G4),HYPERLINK(Values!$B$3&amp;F4&amp;"\"&amp;$H4,"OWNED\"&amp;$E4&amp;"\"&amp;$H4&amp;"\")))))))))</f>
        <v>CC 2017\ScriptUI Panels</v>
      </c>
      <c r="AC4" s="2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CS6 unsupported</v>
      </c>
      <c r="AD4" t="s">
        <v>896</v>
      </c>
      <c r="AE4" t="s">
        <v>154</v>
      </c>
      <c r="AF4" s="6">
        <v>25</v>
      </c>
      <c r="AG4" s="6"/>
      <c r="AH4" s="37">
        <f t="shared" si="5"/>
        <v>18.75</v>
      </c>
      <c r="AI4" s="81">
        <f>IFERROR(IF(AE4="s",AH4*Values!$C$1,AF4*Values!$C$1),"")</f>
        <v>25.687500000000004</v>
      </c>
    </row>
    <row r="5" spans="1:36" x14ac:dyDescent="0.25">
      <c r="C5" s="90">
        <v>100616889</v>
      </c>
      <c r="D5" s="21">
        <v>42930</v>
      </c>
      <c r="E5" s="1" t="s">
        <v>501</v>
      </c>
      <c r="F5" t="s">
        <v>897</v>
      </c>
      <c r="G5" t="s">
        <v>898</v>
      </c>
      <c r="H5" t="s">
        <v>899</v>
      </c>
      <c r="I5" s="50" t="str">
        <f t="shared" si="0"/>
        <v>ae-global-renamer</v>
      </c>
      <c r="J5" t="s">
        <v>900</v>
      </c>
      <c r="K5" s="2" t="str">
        <f t="shared" si="1"/>
        <v>LAAGR2*LUC*TRUDEL*345023232585752SUL1</v>
      </c>
      <c r="L5" t="str">
        <f t="shared" si="2"/>
        <v>NO</v>
      </c>
      <c r="M5">
        <v>0</v>
      </c>
      <c r="N5" t="str">
        <f t="shared" si="3"/>
        <v>NO</v>
      </c>
      <c r="O5" t="s">
        <v>221</v>
      </c>
      <c r="P5" t="s">
        <v>98</v>
      </c>
      <c r="Q5" s="13" t="s">
        <v>901</v>
      </c>
      <c r="R5" s="11">
        <v>43137</v>
      </c>
      <c r="S5" t="s">
        <v>106</v>
      </c>
      <c r="T5" t="s">
        <v>902</v>
      </c>
      <c r="U5" s="2" t="str">
        <f t="shared" si="4"/>
        <v>ae-global-renamer help</v>
      </c>
      <c r="V5" t="s">
        <v>903</v>
      </c>
      <c r="W5" s="2" t="str">
        <f>HYPERLINK(Values!$B$3&amp;E5&amp;"\"&amp;$H5,"OWNED\"&amp;$E5&amp;"\"&amp;$H5&amp;"\")</f>
        <v>OWNED\Lloyd Alvarez\ae_global_renamer_v2.1.4\</v>
      </c>
      <c r="X5" s="2" t="s">
        <v>44</v>
      </c>
      <c r="Y5" s="15" t="s">
        <v>72</v>
      </c>
      <c r="Z5" s="15" t="s">
        <v>72</v>
      </c>
      <c r="AA5" s="2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CC 2018\ScriptUI Panels</v>
      </c>
      <c r="AB5" s="2" t="str">
        <f>IF($Z5="s",HYPERLINK(Values!$C$41,Values!$A$40&amp;"\"&amp;Values!$A$17),IF($Z5="ui",HYPERLINK(Values!$C$42,Values!$A$40&amp;"\"&amp;Values!$A$18),IF($Z5="c",HYPERLINK(Values!$C$4,Values!$A$4),IF($Z5="p",HYPERLINK(Values!$C$44&amp;"\"&amp;$E5,Values!$A$40&amp;"\"&amp;Values!$A$20&amp;"\"&amp;$E5),IF($Z5="pr",HYPERLINK(Values!$C$43,Values!$A$40&amp;"\"&amp;Values!$A$19),IF($Z5="ex",HYPERLINK(Values!$B$54,Values!$A$53&amp;" folder "&amp;$G5),IF($Z5="","What type of script is it?",IF($Z5="mc",HYPERLINK(Values!$B$57&amp;"\"&amp;$E5,Values!$A$55&amp;" "&amp;$E5&amp;"\"&amp;$G5),HYPERLINK(Values!$B$3&amp;F5&amp;"\"&amp;$H5,"OWNED\"&amp;$E5&amp;"\"&amp;$H5&amp;"\")))))))))</f>
        <v>CC 2017\ScriptUI Panels</v>
      </c>
      <c r="AC5" s="2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CS6 unsupported</v>
      </c>
      <c r="AD5" s="48" t="s">
        <v>225</v>
      </c>
      <c r="AE5" t="s">
        <v>154</v>
      </c>
      <c r="AF5" s="6">
        <v>29.99</v>
      </c>
      <c r="AG5" s="6"/>
      <c r="AH5" s="37">
        <f t="shared" si="5"/>
        <v>22.4925</v>
      </c>
      <c r="AI5" s="81">
        <f>IFERROR(IF(AE5="s",AH5*Values!$C$1,AF5*Values!$C$1),"")</f>
        <v>30.814725000000003</v>
      </c>
    </row>
    <row r="6" spans="1:36" x14ac:dyDescent="0.25">
      <c r="C6" s="90">
        <v>100586589</v>
      </c>
      <c r="D6" s="7">
        <v>42869</v>
      </c>
      <c r="E6" s="1" t="s">
        <v>904</v>
      </c>
      <c r="F6" t="s">
        <v>905</v>
      </c>
      <c r="G6" t="s">
        <v>906</v>
      </c>
      <c r="H6" t="s">
        <v>907</v>
      </c>
      <c r="I6" s="50" t="str">
        <f t="shared" si="0"/>
        <v>keyboard</v>
      </c>
      <c r="J6" t="s">
        <v>908</v>
      </c>
      <c r="K6" s="2" t="str">
        <f t="shared" si="1"/>
        <v>OYK*LUC*TRUDEL*442408331165083SUL1</v>
      </c>
      <c r="L6" t="str">
        <f t="shared" si="2"/>
        <v>NO</v>
      </c>
      <c r="M6">
        <v>0</v>
      </c>
      <c r="N6" t="str">
        <f t="shared" si="3"/>
        <v>NO</v>
      </c>
      <c r="O6" t="s">
        <v>221</v>
      </c>
      <c r="P6" t="s">
        <v>98</v>
      </c>
      <c r="Q6" s="13" t="s">
        <v>347</v>
      </c>
      <c r="R6" s="11">
        <v>43139</v>
      </c>
      <c r="S6" t="s">
        <v>106</v>
      </c>
      <c r="T6" t="s">
        <v>909</v>
      </c>
      <c r="U6" s="2" t="str">
        <f t="shared" si="4"/>
        <v>keyboard help</v>
      </c>
      <c r="V6" s="52" t="s">
        <v>910</v>
      </c>
      <c r="W6" s="2" t="str">
        <f>HYPERLINK(Values!$B$3&amp;E6&amp;"\"&amp;$H6,"OWNED\"&amp;$E6&amp;"\"&amp;$H6&amp;"\")</f>
        <v>OWNED\Olaola Yuan\keyboard_1.2\</v>
      </c>
      <c r="X6" s="2" t="s">
        <v>44</v>
      </c>
      <c r="Y6" s="15" t="s">
        <v>154</v>
      </c>
      <c r="Z6" s="15" t="s">
        <v>154</v>
      </c>
      <c r="AA6" s="2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CC 2018\Scripts</v>
      </c>
      <c r="AB6" s="2" t="str">
        <f>IF($Z6="s",HYPERLINK(Values!$C$41,Values!$A$40&amp;"\"&amp;Values!$A$17),IF($Z6="ui",HYPERLINK(Values!$C$42,Values!$A$40&amp;"\"&amp;Values!$A$18),IF($Z6="c",HYPERLINK(Values!$C$4,Values!$A$4),IF($Z6="p",HYPERLINK(Values!$C$44&amp;"\"&amp;$E6,Values!$A$40&amp;"\"&amp;Values!$A$20&amp;"\"&amp;$E6),IF($Z6="pr",HYPERLINK(Values!$C$43,Values!$A$40&amp;"\"&amp;Values!$A$19),IF($Z6="ex",HYPERLINK(Values!$B$54,Values!$A$53&amp;" folder "&amp;$G6),IF($Z6="","What type of script is it?",IF($Z6="mc",HYPERLINK(Values!$B$57&amp;"\"&amp;$E6,Values!$A$55&amp;" "&amp;$E6&amp;"\"&amp;$G6),HYPERLINK(Values!$B$3&amp;F6&amp;"\"&amp;$H6,"OWNED\"&amp;$E6&amp;"\"&amp;$H6&amp;"\")))))))))</f>
        <v>CC 2017\Scripts</v>
      </c>
      <c r="AC6" s="2" t="str">
        <f>IF($M6=0,"CS6 unsupported"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</f>
        <v>CS6 unsupported</v>
      </c>
      <c r="AD6" s="48" t="s">
        <v>225</v>
      </c>
      <c r="AE6" t="s">
        <v>154</v>
      </c>
      <c r="AF6" s="6">
        <v>24.99</v>
      </c>
      <c r="AG6" s="6"/>
      <c r="AH6" s="37">
        <f t="shared" si="5"/>
        <v>18.7425</v>
      </c>
      <c r="AI6" s="81">
        <f>IFERROR(IF(AE6="s",AH6*Values!$C$1,AF6*Values!$C$1),"")</f>
        <v>25.677225</v>
      </c>
    </row>
    <row r="7" spans="1:36" x14ac:dyDescent="0.25">
      <c r="C7" s="90">
        <v>100583016</v>
      </c>
      <c r="D7" s="45">
        <v>42860</v>
      </c>
      <c r="E7" s="1" t="s">
        <v>911</v>
      </c>
      <c r="F7" t="s">
        <v>912</v>
      </c>
      <c r="G7" t="s">
        <v>913</v>
      </c>
      <c r="H7" t="s">
        <v>914</v>
      </c>
      <c r="I7" s="50" t="str">
        <f t="shared" si="0"/>
        <v>rigfast-web-browsers/</v>
      </c>
      <c r="J7" t="s">
        <v>915</v>
      </c>
      <c r="K7" s="2" t="str">
        <f t="shared" si="1"/>
        <v>SMDRWB*LUC*TRUDEL*126253496253350SUL1</v>
      </c>
      <c r="L7" t="str">
        <f t="shared" si="2"/>
        <v>NO</v>
      </c>
      <c r="M7">
        <v>0</v>
      </c>
      <c r="N7" t="str">
        <f t="shared" si="3"/>
        <v>NO</v>
      </c>
      <c r="O7" t="s">
        <v>893</v>
      </c>
      <c r="P7" t="s">
        <v>98</v>
      </c>
      <c r="Q7" s="13">
        <v>1</v>
      </c>
      <c r="R7" s="11">
        <v>42654</v>
      </c>
      <c r="S7" s="1" t="s">
        <v>106</v>
      </c>
      <c r="T7" t="s">
        <v>916</v>
      </c>
      <c r="U7" s="2" t="str">
        <f t="shared" si="4"/>
        <v>rigfast-web-browsers/ help</v>
      </c>
      <c r="V7" s="52" t="s">
        <v>917</v>
      </c>
      <c r="W7" s="2" t="str">
        <f>HYPERLINK(Values!$B$3&amp;E7&amp;"\"&amp;$H7,"OWNED\"&amp;$E7&amp;"\"&amp;$H7&amp;"\")</f>
        <v>OWNED\Surround Media\rigfast_web_browsers_v1.0\</v>
      </c>
      <c r="X7" s="2" t="s">
        <v>44</v>
      </c>
      <c r="Y7" s="15" t="s">
        <v>72</v>
      </c>
      <c r="Z7" s="15" t="s">
        <v>72</v>
      </c>
      <c r="AA7" s="2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CC 2018\ScriptUI Panels</v>
      </c>
      <c r="AB7" s="2" t="str">
        <f>IF($Z7="s",HYPERLINK(Values!$C$41,Values!$A$40&amp;"\"&amp;Values!$A$17),IF($Z7="ui",HYPERLINK(Values!$C$42,Values!$A$40&amp;"\"&amp;Values!$A$18),IF($Z7="c",HYPERLINK(Values!$C$4,Values!$A$4),IF($Z7="p",HYPERLINK(Values!$C$44&amp;"\"&amp;$E7,Values!$A$40&amp;"\"&amp;Values!$A$20&amp;"\"&amp;$E7),IF($Z7="pr",HYPERLINK(Values!$C$43,Values!$A$40&amp;"\"&amp;Values!$A$19),IF($Z7="ex",HYPERLINK(Values!$B$54,Values!$A$53&amp;" folder "&amp;$G7),IF($Z7="","What type of script is it?",IF($Z7="mc",HYPERLINK(Values!$B$57&amp;"\"&amp;$E7,Values!$A$55&amp;" "&amp;$E7&amp;"\"&amp;$G7),HYPERLINK(Values!$B$3&amp;F7&amp;"\"&amp;$H7,"OWNED\"&amp;$E7&amp;"\"&amp;$H7&amp;"\")))))))))</f>
        <v>CC 2017\ScriptUI Panels</v>
      </c>
      <c r="AC7" s="2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</f>
        <v>CS6 unsupported</v>
      </c>
      <c r="AD7" s="48" t="s">
        <v>225</v>
      </c>
      <c r="AE7" t="s">
        <v>154</v>
      </c>
      <c r="AF7" s="6">
        <v>19.95</v>
      </c>
      <c r="AG7" s="6"/>
      <c r="AH7" s="37">
        <f t="shared" si="5"/>
        <v>14.962499999999999</v>
      </c>
      <c r="AI7" s="81">
        <f>IFERROR(IF(AE7="s",AH7*Values!$C$1,AF7*Values!$C$1),"")</f>
        <v>20.498625000000001</v>
      </c>
    </row>
    <row r="8" spans="1:36" x14ac:dyDescent="0.25">
      <c r="C8" s="90">
        <v>100809901</v>
      </c>
      <c r="D8" s="7">
        <v>43259</v>
      </c>
      <c r="E8" t="s">
        <v>89</v>
      </c>
      <c r="F8" t="s">
        <v>918</v>
      </c>
      <c r="G8" t="s">
        <v>919</v>
      </c>
      <c r="H8" t="s">
        <v>920</v>
      </c>
      <c r="I8" s="50" t="str">
        <f t="shared" si="0"/>
        <v>hooker</v>
      </c>
      <c r="J8" t="s">
        <v>921</v>
      </c>
      <c r="K8" s="2" t="str">
        <f t="shared" si="1"/>
        <v>RTMH*LUC*TRUDEL*212403416454755SUL1</v>
      </c>
      <c r="L8" t="str">
        <f t="shared" si="2"/>
        <v>NO</v>
      </c>
      <c r="M8">
        <v>0</v>
      </c>
      <c r="N8" t="str">
        <f t="shared" si="3"/>
        <v>NO</v>
      </c>
      <c r="O8" s="12" t="s">
        <v>922</v>
      </c>
      <c r="P8" s="15" t="s">
        <v>98</v>
      </c>
      <c r="Q8" s="1">
        <v>1.1000000000000001</v>
      </c>
      <c r="R8" s="11">
        <v>43209</v>
      </c>
      <c r="S8" s="1" t="s">
        <v>587</v>
      </c>
      <c r="T8" s="1" t="s">
        <v>923</v>
      </c>
      <c r="U8" s="2" t="str">
        <f t="shared" si="4"/>
        <v>hooker help</v>
      </c>
      <c r="V8" s="52" t="s">
        <v>924</v>
      </c>
      <c r="W8" s="2" t="str">
        <f>HYPERLINK(Values!$B$3&amp;E8&amp;"\"&amp;$H8,"OWNED\"&amp;$E8&amp;"\"&amp;$H8&amp;"\")</f>
        <v>OWNED\rendertom\hooker-v1.2.0\</v>
      </c>
      <c r="X8" s="2" t="s">
        <v>44</v>
      </c>
      <c r="Y8" s="15" t="s">
        <v>300</v>
      </c>
      <c r="Z8" s="15" t="s">
        <v>300</v>
      </c>
      <c r="AA8" s="2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Extensions folder hooker</v>
      </c>
      <c r="AB8" s="2"/>
      <c r="AC8" s="2" t="str">
        <f>IF($M8=0,"CS6 unsupported"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it?",HYPERLINK(Values!$B$3&amp;E8&amp;"\"&amp;$H8,"OWNED\"&amp;$E8&amp;"\"&amp;$H8&amp;"\")))))))))</f>
        <v>CS6 unsupported</v>
      </c>
      <c r="AD8" s="48" t="s">
        <v>225</v>
      </c>
      <c r="AE8" t="s">
        <v>154</v>
      </c>
      <c r="AF8" s="6">
        <v>15</v>
      </c>
      <c r="AG8" s="6"/>
      <c r="AH8" s="37">
        <f t="shared" si="5"/>
        <v>11.25</v>
      </c>
      <c r="AI8" s="81">
        <f>IFERROR(IF(AE8="s",AH8*Values!$C$1,AF8*Values!$C$1),"")</f>
        <v>15.412500000000001</v>
      </c>
    </row>
    <row r="9" spans="1:36" x14ac:dyDescent="0.25">
      <c r="C9" s="90">
        <v>101015711</v>
      </c>
      <c r="D9" s="7">
        <v>43594</v>
      </c>
      <c r="E9" s="1" t="s">
        <v>212</v>
      </c>
      <c r="F9" t="s">
        <v>925</v>
      </c>
      <c r="G9" t="s">
        <v>926</v>
      </c>
      <c r="H9" t="s">
        <v>927</v>
      </c>
      <c r="I9" s="50" t="str">
        <f t="shared" si="0"/>
        <v>lazy</v>
      </c>
      <c r="J9" t="s">
        <v>928</v>
      </c>
      <c r="K9" s="2" t="str">
        <f>HYPERLINK("https://aescripts.com/downloadable/customer/products/?dir=asc&amp;limit=50&amp;order=product_name",J9)</f>
        <v>PDL*LUC*TRUDEL*475448734768153SUL1</v>
      </c>
      <c r="L9" t="str">
        <f>IF(OR(O9="CS3",O9="CS4",O9="CS5",O9="CS5.5"),O9,"NO")</f>
        <v>NO</v>
      </c>
      <c r="M9">
        <v>0</v>
      </c>
      <c r="N9" t="str">
        <f>IF(OR(M9=1,O9="CS6",P9="CS6"),"YES",IF(OR(M9=0,M9=""),"NO"))</f>
        <v>NO</v>
      </c>
      <c r="O9" t="s">
        <v>929</v>
      </c>
      <c r="P9" t="s">
        <v>98</v>
      </c>
      <c r="Q9" s="13" t="s">
        <v>406</v>
      </c>
      <c r="R9" s="11">
        <v>43560</v>
      </c>
      <c r="S9" s="1" t="s">
        <v>587</v>
      </c>
      <c r="T9" s="1" t="s">
        <v>930</v>
      </c>
      <c r="U9" s="2" t="str">
        <f t="shared" si="4"/>
        <v>lazy help</v>
      </c>
      <c r="V9" t="s">
        <v>931</v>
      </c>
      <c r="W9" s="2" t="str">
        <f>HYPERLINK(Values!$B$3&amp;E9&amp;"\"&amp;$H9,"OWNED\"&amp;$E9&amp;"\"&amp;$H9&amp;"\")</f>
        <v>OWNED\Plugin Play\lazy-1.5.0\</v>
      </c>
      <c r="X9" s="2" t="s">
        <v>44</v>
      </c>
      <c r="Y9" s="15" t="s">
        <v>300</v>
      </c>
      <c r="Z9" s="15" t="s">
        <v>300</v>
      </c>
      <c r="AA9" s="2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Extensions folder lazy</v>
      </c>
      <c r="AB9" s="2" t="str">
        <f>IF($Z9="s",HYPERLINK(Values!$C$41,Values!$A$40&amp;"\"&amp;Values!$A$17),IF($Z9="ui",HYPERLINK(Values!$C$42,Values!$A$40&amp;"\"&amp;Values!$A$18),IF($Z9="c",HYPERLINK(Values!$C$4,Values!$A$4),IF($Z9="p",HYPERLINK(Values!$C$44&amp;"\"&amp;$E9,Values!$A$40&amp;"\"&amp;Values!$A$20&amp;"\"&amp;$E9),IF($Z9="pr",HYPERLINK(Values!$C$43,Values!$A$40&amp;"\"&amp;Values!$A$19),IF($Z9="ex",HYPERLINK(Values!$B$54,Values!$A$53&amp;" folder "&amp;$G9),IF($Z9="","What type of script is it?",IF($Z9="mc",HYPERLINK(Values!$B$57&amp;"\"&amp;$E9,Values!$A$55&amp;" "&amp;$E9&amp;"\"&amp;$G9),HYPERLINK(Values!$B$3&amp;F9&amp;"\"&amp;$H9,"OWNED\"&amp;$E9&amp;"\"&amp;$H9&amp;"\")))))))))</f>
        <v>Extensions folder lazy</v>
      </c>
      <c r="AC9" s="2" t="str">
        <f>IF($M9=0,"CS6 unsupported"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it?",HYPERLINK(Values!$B$3&amp;E9&amp;"\"&amp;$H9,"OWNED\"&amp;$E9&amp;"\"&amp;$H9&amp;"\")))))))))</f>
        <v>CS6 unsupported</v>
      </c>
      <c r="AD9" s="48" t="s">
        <v>225</v>
      </c>
      <c r="AE9" t="s">
        <v>154</v>
      </c>
      <c r="AF9" s="6">
        <v>29.99</v>
      </c>
      <c r="AG9" s="6"/>
      <c r="AH9" s="37">
        <f t="shared" si="5"/>
        <v>22.4925</v>
      </c>
      <c r="AI9" s="81">
        <f>IFERROR(IF(AE9="s",AH9*Values!$C$1,AF9*Values!$C$1),"")</f>
        <v>30.814725000000003</v>
      </c>
    </row>
    <row r="10" spans="1:36" x14ac:dyDescent="0.25">
      <c r="C10" s="90">
        <v>100695819</v>
      </c>
      <c r="D10" s="7">
        <v>43071</v>
      </c>
      <c r="E10" s="1" t="s">
        <v>932</v>
      </c>
      <c r="F10" t="s">
        <v>933</v>
      </c>
      <c r="G10" t="s">
        <v>926</v>
      </c>
      <c r="H10" t="s">
        <v>927</v>
      </c>
      <c r="I10" s="50" t="str">
        <f t="shared" si="0"/>
        <v>lazy</v>
      </c>
      <c r="J10" t="s">
        <v>928</v>
      </c>
      <c r="K10" s="2" t="str">
        <f t="shared" si="1"/>
        <v>PDL*LUC*TRUDEL*475448734768153SUL1</v>
      </c>
      <c r="L10" t="str">
        <f t="shared" si="2"/>
        <v>NO</v>
      </c>
      <c r="M10">
        <v>0</v>
      </c>
      <c r="N10" t="str">
        <f t="shared" si="3"/>
        <v>NO</v>
      </c>
      <c r="O10" t="s">
        <v>929</v>
      </c>
      <c r="P10" t="s">
        <v>98</v>
      </c>
      <c r="Q10" s="13" t="s">
        <v>934</v>
      </c>
      <c r="R10" s="11">
        <v>43062</v>
      </c>
      <c r="S10" s="1" t="s">
        <v>587</v>
      </c>
      <c r="T10" s="1" t="s">
        <v>930</v>
      </c>
      <c r="U10" s="2" t="str">
        <f t="shared" si="4"/>
        <v>lazy help</v>
      </c>
      <c r="V10"/>
      <c r="W10" s="2" t="str">
        <f>HYPERLINK(Values!$B$3&amp;E10&amp;"\"&amp;$H10,"OWNED\"&amp;$E10&amp;"\"&amp;$H10&amp;"\")</f>
        <v>OWNED\Perry Design\lazy-1.5.0\</v>
      </c>
      <c r="X10" s="2" t="s">
        <v>44</v>
      </c>
      <c r="Y10" s="15" t="s">
        <v>300</v>
      </c>
      <c r="Z10" s="15" t="s">
        <v>300</v>
      </c>
      <c r="AA10" s="2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Extensions folder lazy</v>
      </c>
      <c r="AB10" s="2" t="str">
        <f>IF($Z10="s",HYPERLINK(Values!$C$41,Values!$A$40&amp;"\"&amp;Values!$A$17),IF($Z10="ui",HYPERLINK(Values!$C$42,Values!$A$40&amp;"\"&amp;Values!$A$18),IF($Z10="c",HYPERLINK(Values!$C$4,Values!$A$4),IF($Z10="p",HYPERLINK(Values!$C$44&amp;"\"&amp;$E10,Values!$A$40&amp;"\"&amp;Values!$A$20&amp;"\"&amp;$E10),IF($Z10="pr",HYPERLINK(Values!$C$43,Values!$A$40&amp;"\"&amp;Values!$A$19),IF($Z10="ex",HYPERLINK(Values!$B$54,Values!$A$53&amp;" folder "&amp;$G10),IF($Z10="","What type of script is it?",IF($Z10="mc",HYPERLINK(Values!$B$57&amp;"\"&amp;$E10,Values!$A$55&amp;" "&amp;$E10&amp;"\"&amp;$G10),HYPERLINK(Values!$B$3&amp;F10&amp;"\"&amp;$H10,"OWNED\"&amp;$E10&amp;"\"&amp;$H10&amp;"\")))))))))</f>
        <v>Extensions folder lazy</v>
      </c>
      <c r="AC10" s="2" t="str">
        <f>IF($M10=0,"CS6 unsupported",IF(AND($M10=1,$Z10="s"),HYPERLINK(Values!$C$17,Values!$A$15&amp;"\"&amp;Values!$A$17),IF(AND($M10=1,$Z10="ui"),HYPERLINK(Values!$C$18,Values!$A$15&amp;"\"&amp;Values!$A$18),IF(AND($M10=1,$Z10="c"),HYPERLINK(Values!$C$4,Values!$A$4),IF(AND($M10=1,$Z10="p"),HYPERLINK(Values!$C$20&amp;"\"&amp;$E10,Values!$A$15&amp;"\"&amp;Values!$A$20&amp;"\"&amp;$E10),IF(AND($M10=1,$Z10="pr"),HYPERLINK(Values!$C$19,Values!$A$15&amp;"\"&amp;Values!$A$19),IF(AND($M10=1,$Z10="mc"),HYPERLINK(Values!$B$56,Values!$A$55&amp;" "&amp;$G10),IF(AND($M10=1,$Z10=""),"What type of script is it?",HYPERLINK(Values!$B$3&amp;E10&amp;"\"&amp;$H10,"OWNED\"&amp;$E10&amp;"\"&amp;$H10&amp;"\")))))))))</f>
        <v>CS6 unsupported</v>
      </c>
      <c r="AD10" s="48" t="s">
        <v>225</v>
      </c>
      <c r="AE10" t="s">
        <v>154</v>
      </c>
      <c r="AF10" s="6">
        <v>29.99</v>
      </c>
      <c r="AG10" s="6"/>
      <c r="AH10" s="37">
        <f t="shared" si="5"/>
        <v>22.4925</v>
      </c>
      <c r="AI10" s="81">
        <f>IFERROR(IF(AE10="s",AH10*Values!$C$1,AF10*Values!$C$1),"")</f>
        <v>30.814725000000003</v>
      </c>
    </row>
    <row r="11" spans="1:36" x14ac:dyDescent="0.25">
      <c r="C11" s="90">
        <v>100692785</v>
      </c>
      <c r="D11" s="7">
        <v>43067</v>
      </c>
      <c r="E11" s="1" t="s">
        <v>935</v>
      </c>
      <c r="F11" t="s">
        <v>936</v>
      </c>
      <c r="G11" t="s">
        <v>937</v>
      </c>
      <c r="H11" t="s">
        <v>938</v>
      </c>
      <c r="I11" s="50" t="str">
        <f t="shared" si="0"/>
        <v>kbar</v>
      </c>
      <c r="J11" t="s">
        <v>939</v>
      </c>
      <c r="K11" s="2" t="str">
        <f t="shared" si="1"/>
        <v>KIKB*LUC*TRUDEL*207241216283510SUL1</v>
      </c>
      <c r="L11" t="str">
        <f t="shared" si="2"/>
        <v>NO</v>
      </c>
      <c r="M11">
        <v>0</v>
      </c>
      <c r="N11" t="str">
        <f t="shared" si="3"/>
        <v>NO</v>
      </c>
      <c r="O11" t="s">
        <v>929</v>
      </c>
      <c r="P11" t="s">
        <v>98</v>
      </c>
      <c r="Q11" s="13" t="s">
        <v>455</v>
      </c>
      <c r="R11" s="11">
        <v>43390</v>
      </c>
      <c r="S11" t="s">
        <v>587</v>
      </c>
      <c r="T11" t="s">
        <v>940</v>
      </c>
      <c r="U11" s="2" t="str">
        <f t="shared" si="4"/>
        <v>kbar help</v>
      </c>
      <c r="V11" s="52" t="s">
        <v>941</v>
      </c>
      <c r="W11" s="2" t="str">
        <f>HYPERLINK(Values!$B$3&amp;E11&amp;"\"&amp;$H11,"OWNED\"&amp;$E11&amp;"\"&amp;$H11&amp;"\")</f>
        <v>OWNED\KraftyFX\kbar-1.1.3\</v>
      </c>
      <c r="X11" s="2" t="s">
        <v>44</v>
      </c>
      <c r="Y11" s="15" t="s">
        <v>300</v>
      </c>
      <c r="Z11" s="15" t="s">
        <v>300</v>
      </c>
      <c r="AA11" s="2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Extensions folder kbar</v>
      </c>
      <c r="AB11" s="2" t="str">
        <f>IF($Z11="s",HYPERLINK(Values!$C$41,Values!$A$40&amp;"\"&amp;Values!$A$17),IF($Z11="ui",HYPERLINK(Values!$C$42,Values!$A$40&amp;"\"&amp;Values!$A$18),IF($Z11="c",HYPERLINK(Values!$C$4,Values!$A$4),IF($Z11="p",HYPERLINK(Values!$C$44&amp;"\"&amp;$E11,Values!$A$40&amp;"\"&amp;Values!$A$20&amp;"\"&amp;$E11),IF($Z11="pr",HYPERLINK(Values!$C$43,Values!$A$40&amp;"\"&amp;Values!$A$19),IF($Z11="ex",HYPERLINK(Values!$B$54,Values!$A$53&amp;" folder "&amp;$G11),IF($Z11="","What type of script is it?",IF($Z11="mc",HYPERLINK(Values!$B$57&amp;"\"&amp;$E11,Values!$A$55&amp;" "&amp;$E11&amp;"\"&amp;$G11),HYPERLINK(Values!$B$3&amp;F11&amp;"\"&amp;$H11,"OWNED\"&amp;$E11&amp;"\"&amp;$H11&amp;"\")))))))))</f>
        <v>Extensions folder kbar</v>
      </c>
      <c r="AC11" s="2" t="str">
        <f>IF($M11=0,"CS6 unsupported",IF(AND($M11=1,$Z11="s"),HYPERLINK(Values!$C$17,Values!$A$15&amp;"\"&amp;Values!$A$17),IF(AND($M11=1,$Z11="ui"),HYPERLINK(Values!$C$18,Values!$A$15&amp;"\"&amp;Values!$A$18),IF(AND($M11=1,$Z11="c"),HYPERLINK(Values!$C$4,Values!$A$4),IF(AND($M11=1,$Z11="p"),HYPERLINK(Values!$C$20&amp;"\"&amp;$E11,Values!$A$15&amp;"\"&amp;Values!$A$20&amp;"\"&amp;$E11),IF(AND($M11=1,$Z11="pr"),HYPERLINK(Values!$C$19,Values!$A$15&amp;"\"&amp;Values!$A$19),IF(AND($M11=1,$Z11="mc"),HYPERLINK(Values!$B$56,Values!$A$55&amp;" "&amp;$G11),IF(AND($M11=1,$Z11=""),"What type of script is it?",HYPERLINK(Values!$B$3&amp;E11&amp;"\"&amp;$H11,"OWNED\"&amp;$E11&amp;"\"&amp;$H11&amp;"\")))))))))</f>
        <v>CS6 unsupported</v>
      </c>
      <c r="AD11" s="48" t="s">
        <v>225</v>
      </c>
      <c r="AE11" t="s">
        <v>154</v>
      </c>
      <c r="AF11" s="6">
        <v>39.99</v>
      </c>
      <c r="AG11" s="6"/>
      <c r="AH11" s="37">
        <f t="shared" si="5"/>
        <v>29.9925</v>
      </c>
      <c r="AI11" s="81">
        <f>IFERROR(IF(AE11="s",AH11*Values!$C$1,AF11*Values!$C$1),"")</f>
        <v>41.089725000000001</v>
      </c>
    </row>
    <row r="12" spans="1:36" x14ac:dyDescent="0.25">
      <c r="C12" s="90">
        <v>101048654</v>
      </c>
      <c r="D12" s="7">
        <v>43645</v>
      </c>
      <c r="E12" s="1" t="s">
        <v>935</v>
      </c>
      <c r="F12" t="s">
        <v>942</v>
      </c>
      <c r="G12" t="s">
        <v>937</v>
      </c>
      <c r="H12" t="s">
        <v>943</v>
      </c>
      <c r="I12" s="50" t="str">
        <f t="shared" si="0"/>
        <v>kbar</v>
      </c>
      <c r="J12" t="s">
        <v>944</v>
      </c>
      <c r="K12" s="2" t="str">
        <f>HYPERLINK("https://aescripts.com/downloadable/customer/products/?dir=asc&amp;limit=50&amp;order=product_name",J12)</f>
        <v>KIKB2*LUC*TRUDEL*302251442279048SUL1</v>
      </c>
      <c r="L12" t="str">
        <f>IF(OR(O12="CS3",O12="CS4",O12="CS5",O12="CS5.5"),O12,"NO")</f>
        <v>NO</v>
      </c>
      <c r="M12">
        <v>0</v>
      </c>
      <c r="N12" t="str">
        <f>IF(OR(M12=1,O12="CS6",P12="CS6"),"YES",IF(OR(M12=0,M12=""),"NO"))</f>
        <v>NO</v>
      </c>
      <c r="O12" t="s">
        <v>929</v>
      </c>
      <c r="P12" t="s">
        <v>98</v>
      </c>
      <c r="Q12" s="13" t="s">
        <v>945</v>
      </c>
      <c r="R12" s="11">
        <v>43390</v>
      </c>
      <c r="S12" t="s">
        <v>587</v>
      </c>
      <c r="T12" t="s">
        <v>946</v>
      </c>
      <c r="U12" s="2" t="str">
        <f t="shared" si="4"/>
        <v>kbar help</v>
      </c>
      <c r="V12" s="52" t="s">
        <v>947</v>
      </c>
      <c r="W12" s="2" t="str">
        <f>HYPERLINK(Values!$B$3&amp;E12&amp;"\"&amp;$H12,"OWNED\"&amp;$E12&amp;"\"&amp;$H12&amp;"\")</f>
        <v>OWNED\KraftyFX\kbar-2.0.2\</v>
      </c>
      <c r="X12" s="2" t="s">
        <v>44</v>
      </c>
      <c r="Y12" s="15" t="s">
        <v>300</v>
      </c>
      <c r="Z12" s="15" t="s">
        <v>300</v>
      </c>
      <c r="AA12" s="2" t="str">
        <f>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</f>
        <v>Extensions folder kbar</v>
      </c>
      <c r="AB12" s="2" t="str">
        <f>IF($Z12="s",HYPERLINK(Values!$C$41,Values!$A$40&amp;"\"&amp;Values!$A$17),IF($Z12="ui",HYPERLINK(Values!$C$42,Values!$A$40&amp;"\"&amp;Values!$A$18),IF($Z12="c",HYPERLINK(Values!$C$4,Values!$A$4),IF($Z12="p",HYPERLINK(Values!$C$44&amp;"\"&amp;$E12,Values!$A$40&amp;"\"&amp;Values!$A$20&amp;"\"&amp;$E12),IF($Z12="pr",HYPERLINK(Values!$C$43,Values!$A$40&amp;"\"&amp;Values!$A$19),IF($Z12="ex",HYPERLINK(Values!$B$54,Values!$A$53&amp;" folder "&amp;$G12),IF($Z12="","What type of script is it?",IF($Z12="mc",HYPERLINK(Values!$B$57&amp;"\"&amp;$E12,Values!$A$55&amp;" "&amp;$E12&amp;"\"&amp;$G12),HYPERLINK(Values!$B$3&amp;F12&amp;"\"&amp;$H12,"OWNED\"&amp;$E12&amp;"\"&amp;$H12&amp;"\")))))))))</f>
        <v>Extensions folder kbar</v>
      </c>
      <c r="AC12" s="2" t="str">
        <f>IF($M12=0,"CS6 unsupported",IF(AND($M12=1,$Z12="s"),HYPERLINK(Values!$C$17,Values!$A$15&amp;"\"&amp;Values!$A$17),IF(AND($M12=1,$Z12="ui"),HYPERLINK(Values!$C$18,Values!$A$15&amp;"\"&amp;Values!$A$18),IF(AND($M12=1,$Z12="c"),HYPERLINK(Values!$C$4,Values!$A$4),IF(AND($M12=1,$Z12="p"),HYPERLINK(Values!$C$20&amp;"\"&amp;$E12,Values!$A$15&amp;"\"&amp;Values!$A$20&amp;"\"&amp;$E12),IF(AND($M12=1,$Z12="pr"),HYPERLINK(Values!$C$19,Values!$A$15&amp;"\"&amp;Values!$A$19),IF(AND($M12=1,$Z12="mc"),HYPERLINK(Values!$B$56,Values!$A$55&amp;" "&amp;$G12),IF(AND($M12=1,$Z12=""),"What type of script is it?",HYPERLINK(Values!$B$3&amp;E12&amp;"\"&amp;$H12,"OWNED\"&amp;$E12&amp;"\"&amp;$H12&amp;"\")))))))))</f>
        <v>CS6 unsupported</v>
      </c>
      <c r="AD12" s="48" t="s">
        <v>225</v>
      </c>
      <c r="AE12" t="s">
        <v>154</v>
      </c>
      <c r="AF12" s="6">
        <v>39.99</v>
      </c>
      <c r="AG12" s="6"/>
      <c r="AH12" s="37">
        <f t="shared" si="5"/>
        <v>29.9925</v>
      </c>
      <c r="AI12" s="81">
        <f>IFERROR(IF(AE12="s",AH12*Values!$C$1,AF12*Values!$C$1),"")</f>
        <v>41.089725000000001</v>
      </c>
    </row>
    <row r="13" spans="1:36" x14ac:dyDescent="0.25">
      <c r="C13" s="90">
        <v>100690032</v>
      </c>
      <c r="D13" s="17">
        <v>43065</v>
      </c>
      <c r="E13" s="1" t="s">
        <v>948</v>
      </c>
      <c r="F13" t="s">
        <v>949</v>
      </c>
      <c r="G13" t="s">
        <v>950</v>
      </c>
      <c r="H13" t="s">
        <v>951</v>
      </c>
      <c r="I13" s="50" t="str">
        <f t="shared" si="0"/>
        <v>beatedit-for-premiere-pro</v>
      </c>
      <c r="J13" t="s">
        <v>952</v>
      </c>
      <c r="K13" s="2" t="str">
        <f t="shared" si="1"/>
        <v>MMBEP*LUC*TRUDEL*192443983774543SUL1</v>
      </c>
      <c r="L13" t="str">
        <f t="shared" si="2"/>
        <v>NO</v>
      </c>
      <c r="M13">
        <v>0</v>
      </c>
      <c r="N13" t="str">
        <f t="shared" si="3"/>
        <v>NO</v>
      </c>
      <c r="O13" t="s">
        <v>893</v>
      </c>
      <c r="P13" t="s">
        <v>98</v>
      </c>
      <c r="Q13" s="13" t="s">
        <v>953</v>
      </c>
      <c r="R13" s="11">
        <v>43034</v>
      </c>
      <c r="S13" s="1" t="s">
        <v>587</v>
      </c>
      <c r="T13" t="s">
        <v>954</v>
      </c>
      <c r="U13" s="2" t="str">
        <f t="shared" si="4"/>
        <v>beatedit-for-premiere-pro help</v>
      </c>
      <c r="V13" s="52" t="s">
        <v>941</v>
      </c>
      <c r="W13" s="2" t="str">
        <f>HYPERLINK(Values!$B$3&amp;E13&amp;"\"&amp;$H13,"OWNED\"&amp;$E13&amp;"\"&amp;$H13&amp;"\")</f>
        <v>OWNED\mamoworld tools\beatedit_v_1_0_10\</v>
      </c>
      <c r="X13" s="2" t="s">
        <v>44</v>
      </c>
      <c r="Y13" s="15" t="s">
        <v>955</v>
      </c>
      <c r="Z13" s="15" t="s">
        <v>955</v>
      </c>
      <c r="AA13" s="2" t="str">
        <f>HYPERLINK("P:\CC_NO\PPROaddons\beatedit_v_1_0_10\BeatEdit")</f>
        <v>P:\CC_NO\PPROaddons\beatedit_v_1_0_10\BeatEdit</v>
      </c>
      <c r="AB13" s="2" t="str">
        <f>HYPERLINK("P:\CC_NO\PPROaddons\beatedit_v_1_0_10\BeatEdit")</f>
        <v>P:\CC_NO\PPROaddons\beatedit_v_1_0_10\BeatEdit</v>
      </c>
      <c r="AC13" s="2" t="str">
        <f>IF($M13=0,"CS6 unsupported",IF(AND($M13=1,$Z13="s"),HYPERLINK(Values!$C$17,Values!$A$15&amp;"\"&amp;Values!$A$17),IF(AND($M13=1,$Z13="ui"),HYPERLINK(Values!$C$18,Values!$A$15&amp;"\"&amp;Values!$A$18),IF(AND($M13=1,$Z13="c"),HYPERLINK(Values!$C$4,Values!$A$4),IF(AND($M13=1,$Z13="p"),HYPERLINK(Values!$C$20&amp;"\"&amp;$E13,Values!$A$15&amp;"\"&amp;Values!$A$20&amp;"\"&amp;$E13),IF(AND($M13=1,$Z13="pr"),HYPERLINK(Values!$C$19,Values!$A$15&amp;"\"&amp;Values!$A$19),IF(AND($M13=1,$Z13="mc"),HYPERLINK(Values!$B$56,Values!$A$55&amp;" "&amp;$G13),IF(AND($M13=1,$Z13=""),"What type of script is it?",HYPERLINK(Values!$B$3&amp;E13&amp;"\"&amp;$H13,"OWNED\"&amp;$E13&amp;"\"&amp;$H13&amp;"\")))))))))</f>
        <v>CS6 unsupported</v>
      </c>
      <c r="AD13" s="48" t="s">
        <v>225</v>
      </c>
      <c r="AE13" t="s">
        <v>154</v>
      </c>
      <c r="AF13" s="6">
        <v>99.99</v>
      </c>
      <c r="AG13" s="6"/>
      <c r="AH13" s="37">
        <f t="shared" si="5"/>
        <v>74.992499999999993</v>
      </c>
      <c r="AI13" s="81">
        <f>IFERROR(IF(AE13="s",AH13*Values!$C$1,AF13*Values!$C$1),"")</f>
        <v>102.73972499999999</v>
      </c>
    </row>
    <row r="14" spans="1:36" x14ac:dyDescent="0.25">
      <c r="C14" s="90">
        <v>100688984</v>
      </c>
      <c r="D14" s="7">
        <v>43063</v>
      </c>
      <c r="E14" s="1" t="s">
        <v>184</v>
      </c>
      <c r="F14" t="s">
        <v>956</v>
      </c>
      <c r="G14" t="s">
        <v>957</v>
      </c>
      <c r="H14" t="s">
        <v>958</v>
      </c>
      <c r="I14" s="50" t="str">
        <f t="shared" si="0"/>
        <v>aeviewer</v>
      </c>
      <c r="J14" t="s">
        <v>959</v>
      </c>
      <c r="K14" s="2" t="str">
        <f t="shared" si="1"/>
        <v>AWAV*LUC*TRUDEL*273143325335685SUL1</v>
      </c>
      <c r="L14" t="str">
        <f t="shared" si="2"/>
        <v>NO</v>
      </c>
      <c r="M14">
        <v>0</v>
      </c>
      <c r="N14" t="str">
        <f t="shared" si="3"/>
        <v>NO</v>
      </c>
      <c r="O14" t="s">
        <v>893</v>
      </c>
      <c r="P14" t="s">
        <v>98</v>
      </c>
      <c r="Q14" s="13" t="s">
        <v>960</v>
      </c>
      <c r="R14" s="11">
        <v>43516</v>
      </c>
      <c r="S14" s="1" t="s">
        <v>587</v>
      </c>
      <c r="T14" t="s">
        <v>961</v>
      </c>
      <c r="U14" s="2" t="str">
        <f t="shared" si="4"/>
        <v>aeviewer help</v>
      </c>
      <c r="V14" s="52" t="s">
        <v>962</v>
      </c>
      <c r="W14" s="2" t="str">
        <f>HYPERLINK(Values!$B$3&amp;E14&amp;"\"&amp;$H14,"OWNED\"&amp;$E14&amp;"\"&amp;$H14&amp;"\")</f>
        <v>OWNED\Alex White\aeviewer_1.5.5\</v>
      </c>
      <c r="X14" s="2" t="s">
        <v>44</v>
      </c>
      <c r="Y14" s="15" t="s">
        <v>300</v>
      </c>
      <c r="Z14" s="15" t="s">
        <v>300</v>
      </c>
      <c r="AA14" s="2" t="str">
        <f>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</f>
        <v>Extensions folder aeviewer</v>
      </c>
      <c r="AB14" s="2" t="str">
        <f>IF($Z14="s",HYPERLINK(Values!$C$41,Values!$A$40&amp;"\"&amp;Values!$A$17),IF($Z14="ui",HYPERLINK(Values!$C$42,Values!$A$40&amp;"\"&amp;Values!$A$18),IF($Z14="c",HYPERLINK(Values!$C$4,Values!$A$4),IF($Z14="p",HYPERLINK(Values!$C$44&amp;"\"&amp;$E14,Values!$A$40&amp;"\"&amp;Values!$A$20&amp;"\"&amp;$E14),IF($Z14="pr",HYPERLINK(Values!$C$43,Values!$A$40&amp;"\"&amp;Values!$A$19),IF($Z14="ex",HYPERLINK(Values!$B$54,Values!$A$53&amp;" folder "&amp;$G14),IF($Z14="","What type of script is it?",IF($Z14="mc",HYPERLINK(Values!$B$57&amp;"\"&amp;$E14,Values!$A$55&amp;" "&amp;$E14&amp;"\"&amp;$G14),HYPERLINK(Values!$B$3&amp;F14&amp;"\"&amp;$H14,"OWNED\"&amp;$E14&amp;"\"&amp;$H14&amp;"\")))))))))</f>
        <v>Extensions folder aeviewer</v>
      </c>
      <c r="AC14" s="2" t="str">
        <f>IF($M14=0,"CS6 unsupported",IF(AND($M14=1,$Z14="s"),HYPERLINK(Values!$C$17,Values!$A$15&amp;"\"&amp;Values!$A$17),IF(AND($M14=1,$Z14="ui"),HYPERLINK(Values!$C$18,Values!$A$15&amp;"\"&amp;Values!$A$18),IF(AND($M14=1,$Z14="c"),HYPERLINK(Values!$C$4,Values!$A$4),IF(AND($M14=1,$Z14="p"),HYPERLINK(Values!$C$20&amp;"\"&amp;$E14,Values!$A$15&amp;"\"&amp;Values!$A$20&amp;"\"&amp;$E14),IF(AND($M14=1,$Z14="pr"),HYPERLINK(Values!$C$19,Values!$A$15&amp;"\"&amp;Values!$A$19),IF(AND($M14=1,$Z14="mc"),HYPERLINK(Values!$B$56,Values!$A$55&amp;" "&amp;$G14),IF(AND($M14=1,$Z14=""),"What type of script is it?",HYPERLINK(Values!$B$3&amp;E14&amp;"\"&amp;$H14,"OWNED\"&amp;$E14&amp;"\"&amp;$H14&amp;"\")))))))))</f>
        <v>CS6 unsupported</v>
      </c>
      <c r="AD14" s="48" t="s">
        <v>225</v>
      </c>
      <c r="AE14" t="s">
        <v>154</v>
      </c>
      <c r="AF14" s="6">
        <v>59.99</v>
      </c>
      <c r="AG14" s="6"/>
      <c r="AH14" s="37">
        <f t="shared" si="5"/>
        <v>44.9925</v>
      </c>
      <c r="AI14" s="81">
        <f>IFERROR(IF(AE14="s",AH14*Values!$C$1,AF14*Values!$C$1),"")</f>
        <v>61.639725000000006</v>
      </c>
    </row>
    <row r="15" spans="1:36" x14ac:dyDescent="0.25">
      <c r="C15" s="90">
        <v>100583025</v>
      </c>
      <c r="D15" s="17">
        <v>42860</v>
      </c>
      <c r="E15" s="18" t="s">
        <v>111</v>
      </c>
      <c r="F15" s="16" t="s">
        <v>963</v>
      </c>
      <c r="G15" s="16" t="s">
        <v>964</v>
      </c>
      <c r="H15" s="47" t="s">
        <v>965</v>
      </c>
      <c r="I15" s="50" t="str">
        <f t="shared" si="0"/>
        <v>pseudo-effect-maker</v>
      </c>
      <c r="J15" s="16" t="s">
        <v>966</v>
      </c>
      <c r="K15" s="2" t="str">
        <f t="shared" si="1"/>
        <v>BFPEM*LUC*TRUDEL*253753488241381SUL1</v>
      </c>
      <c r="L15" t="str">
        <f t="shared" si="2"/>
        <v>NO</v>
      </c>
      <c r="M15" s="16">
        <v>0</v>
      </c>
      <c r="N15" t="str">
        <f t="shared" si="3"/>
        <v>NO</v>
      </c>
      <c r="O15" s="16" t="s">
        <v>893</v>
      </c>
      <c r="P15" s="16" t="s">
        <v>98</v>
      </c>
      <c r="Q15" s="20" t="s">
        <v>945</v>
      </c>
      <c r="R15" s="19">
        <v>43253</v>
      </c>
      <c r="S15" s="1" t="s">
        <v>587</v>
      </c>
      <c r="T15" t="s">
        <v>967</v>
      </c>
      <c r="U15" s="2" t="str">
        <f t="shared" si="4"/>
        <v>pseudo-effect-maker help</v>
      </c>
      <c r="V15" s="52" t="s">
        <v>968</v>
      </c>
      <c r="W15" s="2" t="str">
        <f>HYPERLINK(Values!$B$3&amp;E15&amp;"\"&amp;$H15,"OWNED\"&amp;$E15&amp;"\"&amp;$H15&amp;"\")</f>
        <v>OWNED\Batchframe Software\pseudoeffectmaker-v2.02\</v>
      </c>
      <c r="X15" s="2" t="s">
        <v>44</v>
      </c>
      <c r="Y15" s="15" t="s">
        <v>300</v>
      </c>
      <c r="Z15" s="15" t="s">
        <v>300</v>
      </c>
      <c r="AA15" s="2" t="str">
        <f>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</f>
        <v>Extensions folder pseudo-effect-maker</v>
      </c>
      <c r="AB15" s="2" t="str">
        <f>IF($Z15="s",HYPERLINK(Values!$C$41,Values!$A$40&amp;"\"&amp;Values!$A$17),IF($Z15="ui",HYPERLINK(Values!$C$42,Values!$A$40&amp;"\"&amp;Values!$A$18),IF($Z15="c",HYPERLINK(Values!$C$4,Values!$A$4),IF($Z15="p",HYPERLINK(Values!$C$44&amp;"\"&amp;$E15,Values!$A$40&amp;"\"&amp;Values!$A$20&amp;"\"&amp;$E15),IF($Z15="pr",HYPERLINK(Values!$C$43,Values!$A$40&amp;"\"&amp;Values!$A$19),IF($Z15="ex",HYPERLINK(Values!$B$54,Values!$A$53&amp;" folder "&amp;$G15),IF($Z15="","What type of script is it?",IF($Z15="mc",HYPERLINK(Values!$B$57&amp;"\"&amp;$E15,Values!$A$55&amp;" "&amp;$E15&amp;"\"&amp;$G15),HYPERLINK(Values!$B$3&amp;F15&amp;"\"&amp;$H15,"OWNED\"&amp;$E15&amp;"\"&amp;$H15&amp;"\")))))))))</f>
        <v>Extensions folder pseudo-effect-maker</v>
      </c>
      <c r="AC15" s="2" t="str">
        <f>IF($M15=0,"CS6 unsupported",IF(AND($M15=1,$Z15="s"),HYPERLINK(Values!$C$17,Values!$A$15&amp;"\"&amp;Values!$A$17),IF(AND($M15=1,$Z15="ui"),HYPERLINK(Values!$C$18,Values!$A$15&amp;"\"&amp;Values!$A$18),IF(AND($M15=1,$Z15="c"),HYPERLINK(Values!$C$4,Values!$A$4),IF(AND($M15=1,$Z15="p"),HYPERLINK(Values!$C$20&amp;"\"&amp;$E15,Values!$A$15&amp;"\"&amp;Values!$A$20&amp;"\"&amp;$E15),IF(AND($M15=1,$Z15="pr"),HYPERLINK(Values!$C$19,Values!$A$15&amp;"\"&amp;Values!$A$19),IF(AND($M15=1,$Z15="mc"),HYPERLINK(Values!$B$56,Values!$A$55&amp;" "&amp;$G15),IF(AND($M15=1,$Z15=""),"What type of script is it?",HYPERLINK(Values!$B$3&amp;E15&amp;"\"&amp;$H15,"OWNED\"&amp;$E15&amp;"\"&amp;$H15&amp;"\")))))))))</f>
        <v>CS6 unsupported</v>
      </c>
      <c r="AD15" s="48" t="s">
        <v>225</v>
      </c>
      <c r="AE15" t="s">
        <v>154</v>
      </c>
      <c r="AF15" s="6">
        <v>17.989999999999998</v>
      </c>
      <c r="AG15" s="6"/>
      <c r="AH15" s="37">
        <f t="shared" si="5"/>
        <v>13.4925</v>
      </c>
      <c r="AI15" s="81">
        <f>IFERROR(IF(AE15="s",AH15*Values!$C$1,AF15*Values!$C$1),"")</f>
        <v>18.484725000000001</v>
      </c>
    </row>
    <row r="16" spans="1:36" x14ac:dyDescent="0.25">
      <c r="C16" s="90">
        <v>100582967</v>
      </c>
      <c r="D16" s="45">
        <v>42860</v>
      </c>
      <c r="E16" s="1" t="s">
        <v>969</v>
      </c>
      <c r="F16" t="s">
        <v>970</v>
      </c>
      <c r="G16" t="s">
        <v>971</v>
      </c>
      <c r="H16" t="s">
        <v>972</v>
      </c>
      <c r="I16" s="50" t="str">
        <f t="shared" si="0"/>
        <v>expressionist</v>
      </c>
      <c r="J16" t="s">
        <v>973</v>
      </c>
      <c r="K16" s="2" t="str">
        <f t="shared" si="1"/>
        <v>RJE*LUC*TRUDEL*292283375873083SUL1</v>
      </c>
      <c r="L16" t="str">
        <f t="shared" si="2"/>
        <v>NO</v>
      </c>
      <c r="M16">
        <v>0</v>
      </c>
      <c r="N16" t="str">
        <f t="shared" si="3"/>
        <v>NO</v>
      </c>
      <c r="O16" t="s">
        <v>929</v>
      </c>
      <c r="P16" t="s">
        <v>98</v>
      </c>
      <c r="Q16" s="13" t="s">
        <v>580</v>
      </c>
      <c r="R16" s="11">
        <v>43328</v>
      </c>
      <c r="S16" t="s">
        <v>587</v>
      </c>
      <c r="T16" t="s">
        <v>974</v>
      </c>
      <c r="U16" s="2" t="str">
        <f t="shared" si="4"/>
        <v>expressionist help</v>
      </c>
      <c r="V16" s="52" t="s">
        <v>975</v>
      </c>
      <c r="W16" s="2" t="str">
        <f>HYPERLINK(Values!$B$3&amp;E16&amp;"\"&amp;$H16,"OWNED\"&amp;$E16&amp;"\"&amp;$H16&amp;"\")</f>
        <v>OWNED\Remco Janssen\expressionist_v1.5.4\</v>
      </c>
      <c r="X16" s="2" t="s">
        <v>44</v>
      </c>
      <c r="Y16" s="15" t="s">
        <v>300</v>
      </c>
      <c r="Z16" s="15" t="s">
        <v>300</v>
      </c>
      <c r="AA16" s="2" t="str">
        <f>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</f>
        <v>Extensions folder expressionist</v>
      </c>
      <c r="AB16" s="2" t="str">
        <f>IF($Z16="s",HYPERLINK(Values!$C$41,Values!$A$40&amp;"\"&amp;Values!$A$17),IF($Z16="ui",HYPERLINK(Values!$C$42,Values!$A$40&amp;"\"&amp;Values!$A$18),IF($Z16="c",HYPERLINK(Values!$C$4,Values!$A$4),IF($Z16="p",HYPERLINK(Values!$C$44&amp;"\"&amp;$E16,Values!$A$40&amp;"\"&amp;Values!$A$20&amp;"\"&amp;$E16),IF($Z16="pr",HYPERLINK(Values!$C$43,Values!$A$40&amp;"\"&amp;Values!$A$19),IF($Z16="ex",HYPERLINK(Values!$B$54,Values!$A$53&amp;" folder "&amp;$G16),IF($Z16="","What type of script is it?",IF($Z16="mc",HYPERLINK(Values!$B$57&amp;"\"&amp;$E16,Values!$A$55&amp;" "&amp;$E16&amp;"\"&amp;$G16),HYPERLINK(Values!$B$3&amp;F16&amp;"\"&amp;$H16,"OWNED\"&amp;$E16&amp;"\"&amp;$H16&amp;"\")))))))))</f>
        <v>Extensions folder expressionist</v>
      </c>
      <c r="AC16" s="2" t="str">
        <f>IF($M16=0,"CS6 unsupported",IF(AND($M16=1,$Z16="s"),HYPERLINK(Values!$C$17,Values!$A$15&amp;"\"&amp;Values!$A$17),IF(AND($M16=1,$Z16="ui"),HYPERLINK(Values!$C$18,Values!$A$15&amp;"\"&amp;Values!$A$18),IF(AND($M16=1,$Z16="c"),HYPERLINK(Values!$C$4,Values!$A$4),IF(AND($M16=1,$Z16="p"),HYPERLINK(Values!$C$20&amp;"\"&amp;$E16,Values!$A$15&amp;"\"&amp;Values!$A$20&amp;"\"&amp;$E16),IF(AND($M16=1,$Z16="pr"),HYPERLINK(Values!$C$19,Values!$A$15&amp;"\"&amp;Values!$A$19),IF(AND($M16=1,$Z16="mc"),HYPERLINK(Values!$B$56,Values!$A$55&amp;" "&amp;$G16),IF(AND($M16=1,$Z16=""),"What type of script is it?",HYPERLINK(Values!$B$3&amp;E16&amp;"\"&amp;$H16,"OWNED\"&amp;$E16&amp;"\"&amp;$H16&amp;"\")))))))))</f>
        <v>CS6 unsupported</v>
      </c>
      <c r="AD16" s="48" t="s">
        <v>225</v>
      </c>
      <c r="AE16" t="s">
        <v>154</v>
      </c>
      <c r="AF16" s="6">
        <v>39.99</v>
      </c>
      <c r="AG16" s="6"/>
      <c r="AH16" s="37">
        <f t="shared" si="5"/>
        <v>29.9925</v>
      </c>
      <c r="AI16" s="81">
        <f>IFERROR(IF(AE16="s",AH16*Values!$C$1,AF16*Values!$C$1),"")</f>
        <v>41.089725000000001</v>
      </c>
    </row>
    <row r="17" spans="1:38" x14ac:dyDescent="0.25">
      <c r="C17" s="90">
        <v>100579575</v>
      </c>
      <c r="D17" s="17">
        <v>42856</v>
      </c>
      <c r="E17" s="1" t="s">
        <v>89</v>
      </c>
      <c r="F17" t="s">
        <v>976</v>
      </c>
      <c r="G17" t="s">
        <v>977</v>
      </c>
      <c r="H17" t="s">
        <v>978</v>
      </c>
      <c r="I17" s="50" t="str">
        <f t="shared" si="0"/>
        <v>flow</v>
      </c>
      <c r="J17" t="s">
        <v>979</v>
      </c>
      <c r="K17" s="2" t="str">
        <f t="shared" si="1"/>
        <v>RTMF*LUC*TRUDEL*139221313813749SUL1</v>
      </c>
      <c r="L17" t="str">
        <f t="shared" si="2"/>
        <v>NO</v>
      </c>
      <c r="M17">
        <v>0</v>
      </c>
      <c r="N17" t="str">
        <f t="shared" si="3"/>
        <v>NO</v>
      </c>
      <c r="O17" t="s">
        <v>929</v>
      </c>
      <c r="P17" t="s">
        <v>98</v>
      </c>
      <c r="Q17" s="13" t="s">
        <v>980</v>
      </c>
      <c r="R17" s="11">
        <v>43226</v>
      </c>
      <c r="S17" t="s">
        <v>587</v>
      </c>
      <c r="T17" t="s">
        <v>981</v>
      </c>
      <c r="U17" s="2" t="str">
        <f t="shared" si="4"/>
        <v>flow help</v>
      </c>
      <c r="V17" s="52" t="s">
        <v>982</v>
      </c>
      <c r="W17" s="2" t="str">
        <f>HYPERLINK(Values!$B$3&amp;E17&amp;"\"&amp;$H17,"OWNED\"&amp;$E17&amp;"\"&amp;$H17&amp;"\")</f>
        <v>OWNED\rendertom\flow-v1.4.0b\</v>
      </c>
      <c r="X17" s="2" t="s">
        <v>44</v>
      </c>
      <c r="Y17" s="15" t="s">
        <v>300</v>
      </c>
      <c r="Z17" s="15" t="s">
        <v>300</v>
      </c>
      <c r="AA17" s="2" t="str">
        <f>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</f>
        <v>Extensions folder flow</v>
      </c>
      <c r="AB17" s="2" t="str">
        <f>IF($Z17="s",HYPERLINK(Values!$C$41,Values!$A$40&amp;"\"&amp;Values!$A$17),IF($Z17="ui",HYPERLINK(Values!$C$42,Values!$A$40&amp;"\"&amp;Values!$A$18),IF($Z17="c",HYPERLINK(Values!$C$4,Values!$A$4),IF($Z17="p",HYPERLINK(Values!$C$44&amp;"\"&amp;$E17,Values!$A$40&amp;"\"&amp;Values!$A$20&amp;"\"&amp;$E17),IF($Z17="pr",HYPERLINK(Values!$C$43,Values!$A$40&amp;"\"&amp;Values!$A$19),IF($Z17="ex",HYPERLINK(Values!$B$54,Values!$A$53&amp;" folder "&amp;$G17),IF($Z17="","What type of script is it?",IF($Z17="mc",HYPERLINK(Values!$B$57&amp;"\"&amp;$E17,Values!$A$55&amp;" "&amp;$E17&amp;"\"&amp;$G17),HYPERLINK(Values!$B$3&amp;F17&amp;"\"&amp;$H17,"OWNED\"&amp;$E17&amp;"\"&amp;$H17&amp;"\")))))))))</f>
        <v>Extensions folder flow</v>
      </c>
      <c r="AC17" s="2" t="str">
        <f>IF($M17=0,"CS6 unsupported",IF(AND($M17=1,$Z17="s"),HYPERLINK(Values!$C$17,Values!$A$15&amp;"\"&amp;Values!$A$17),IF(AND($M17=1,$Z17="ui"),HYPERLINK(Values!$C$18,Values!$A$15&amp;"\"&amp;Values!$A$18),IF(AND($M17=1,$Z17="c"),HYPERLINK(Values!$C$4,Values!$A$4),IF(AND($M17=1,$Z17="p"),HYPERLINK(Values!$C$20&amp;"\"&amp;$E17,Values!$A$15&amp;"\"&amp;Values!$A$20&amp;"\"&amp;$E17),IF(AND($M17=1,$Z17="pr"),HYPERLINK(Values!$C$19,Values!$A$15&amp;"\"&amp;Values!$A$19),IF(AND($M17=1,$Z17="mc"),HYPERLINK(Values!$B$56,Values!$A$55&amp;" "&amp;$G17),IF(AND($M17=1,$Z17=""),"What type of script is it?",HYPERLINK(Values!$B$3&amp;E17&amp;"\"&amp;$H17,"OWNED\"&amp;$E17&amp;"\"&amp;$H17&amp;"\")))))))))</f>
        <v>CS6 unsupported</v>
      </c>
      <c r="AD17" s="48" t="s">
        <v>225</v>
      </c>
      <c r="AE17" t="s">
        <v>154</v>
      </c>
      <c r="AF17" s="6">
        <v>30</v>
      </c>
      <c r="AG17" s="6"/>
      <c r="AH17" s="37">
        <f t="shared" si="5"/>
        <v>22.5</v>
      </c>
      <c r="AI17" s="81">
        <f>IFERROR(IF(AE17="s",AH17*Values!$C$1,AF17*Values!$C$1),"")</f>
        <v>30.825000000000003</v>
      </c>
    </row>
    <row r="18" spans="1:38" x14ac:dyDescent="0.25">
      <c r="C18" s="90">
        <v>100549262</v>
      </c>
      <c r="D18" s="44">
        <v>42786</v>
      </c>
      <c r="E18" s="1" t="s">
        <v>244</v>
      </c>
      <c r="F18" t="s">
        <v>983</v>
      </c>
      <c r="G18" t="s">
        <v>246</v>
      </c>
      <c r="H18" t="s">
        <v>984</v>
      </c>
      <c r="I18" s="50" t="str">
        <f t="shared" si="0"/>
        <v>geolayers</v>
      </c>
      <c r="J18" t="s">
        <v>985</v>
      </c>
      <c r="K18" s="2" t="str">
        <f t="shared" si="1"/>
        <v>MBGL2*LUC*TRUDEL*442212316778117SUL1</v>
      </c>
      <c r="L18" t="str">
        <f t="shared" si="2"/>
        <v>NO</v>
      </c>
      <c r="M18">
        <v>0</v>
      </c>
      <c r="N18" t="str">
        <f t="shared" si="3"/>
        <v>NO</v>
      </c>
      <c r="O18" t="s">
        <v>929</v>
      </c>
      <c r="P18" t="s">
        <v>98</v>
      </c>
      <c r="Q18" s="13" t="s">
        <v>986</v>
      </c>
      <c r="R18" s="11">
        <v>43130</v>
      </c>
      <c r="S18" t="s">
        <v>587</v>
      </c>
      <c r="T18" t="s">
        <v>588</v>
      </c>
      <c r="U18" s="2" t="str">
        <f t="shared" si="4"/>
        <v>geolayers help</v>
      </c>
      <c r="V18" s="52" t="s">
        <v>987</v>
      </c>
      <c r="W18" s="2" t="str">
        <f>HYPERLINK(Values!$B$3&amp;E18&amp;"\"&amp;$H18,"OWNED\"&amp;$E18&amp;"\"&amp;$H18&amp;"\")</f>
        <v>OWNED\Markus Bergelt\GEOlayers2 1_2_7\</v>
      </c>
      <c r="X18" s="2" t="s">
        <v>44</v>
      </c>
      <c r="Y18" s="15" t="s">
        <v>300</v>
      </c>
      <c r="Z18" s="15" t="s">
        <v>300</v>
      </c>
      <c r="AA18" s="2" t="str">
        <f>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</f>
        <v>Extensions folder geolayers</v>
      </c>
      <c r="AB18" s="2" t="str">
        <f>IF($Z18="s",HYPERLINK(Values!$C$41,Values!$A$40&amp;"\"&amp;Values!$A$17),IF($Z18="ui",HYPERLINK(Values!$C$42,Values!$A$40&amp;"\"&amp;Values!$A$18),IF($Z18="c",HYPERLINK(Values!$C$4,Values!$A$4),IF($Z18="p",HYPERLINK(Values!$C$44&amp;"\"&amp;$E18,Values!$A$40&amp;"\"&amp;Values!$A$20&amp;"\"&amp;$E18),IF($Z18="pr",HYPERLINK(Values!$C$43,Values!$A$40&amp;"\"&amp;Values!$A$19),IF($Z18="ex",HYPERLINK(Values!$B$54,Values!$A$53&amp;" folder "&amp;$G18),IF($Z18="","What type of script is it?",IF($Z18="mc",HYPERLINK(Values!$B$57&amp;"\"&amp;$E18,Values!$A$55&amp;" "&amp;$E18&amp;"\"&amp;$G18),HYPERLINK(Values!$B$3&amp;F18&amp;"\"&amp;$H18,"OWNED\"&amp;$E18&amp;"\"&amp;$H18&amp;"\")))))))))</f>
        <v>Extensions folder geolayers</v>
      </c>
      <c r="AC18" s="2" t="str">
        <f>IF($M18=0,"CS6 unsupported",IF(AND($M18=1,$Z18="s"),HYPERLINK(Values!$C$17,Values!$A$15&amp;"\"&amp;Values!$A$17),IF(AND($M18=1,$Z18="ui"),HYPERLINK(Values!$C$18,Values!$A$15&amp;"\"&amp;Values!$A$18),IF(AND($M18=1,$Z18="c"),HYPERLINK(Values!$C$4,Values!$A$4),IF(AND($M18=1,$Z18="p"),HYPERLINK(Values!$C$20&amp;"\"&amp;$E18,Values!$A$15&amp;"\"&amp;Values!$A$20&amp;"\"&amp;$E18),IF(AND($M18=1,$Z18="pr"),HYPERLINK(Values!$C$19,Values!$A$15&amp;"\"&amp;Values!$A$19),IF(AND($M18=1,$Z18="mc"),HYPERLINK(Values!$B$56,Values!$A$55&amp;" "&amp;$G18),IF(AND($M18=1,$Z18=""),"What type of script is it?",HYPERLINK(Values!$B$3&amp;E18&amp;"\"&amp;$H18,"OWNED\"&amp;$E18&amp;"\"&amp;$H18&amp;"\")))))))))</f>
        <v>CS6 unsupported</v>
      </c>
      <c r="AD18" s="48" t="s">
        <v>225</v>
      </c>
      <c r="AE18" t="s">
        <v>154</v>
      </c>
      <c r="AF18" s="6">
        <v>199.99</v>
      </c>
      <c r="AG18" s="6"/>
      <c r="AH18" s="37">
        <f t="shared" si="5"/>
        <v>149.99250000000001</v>
      </c>
      <c r="AI18" s="81">
        <f>IFERROR(IF(AE18="s",AH18*Values!$C$1,AF18*Values!$C$1),"")</f>
        <v>205.48972500000002</v>
      </c>
    </row>
    <row r="19" spans="1:38" x14ac:dyDescent="0.25">
      <c r="C19" s="90">
        <v>100825872</v>
      </c>
      <c r="D19" s="7">
        <v>43287</v>
      </c>
      <c r="E19" s="5" t="s">
        <v>988</v>
      </c>
      <c r="F19" s="5" t="s">
        <v>989</v>
      </c>
      <c r="G19" s="5" t="s">
        <v>990</v>
      </c>
      <c r="H19" t="s">
        <v>990</v>
      </c>
      <c r="I19" s="50" t="str">
        <f t="shared" si="0"/>
        <v>keyfast</v>
      </c>
      <c r="J19" t="s">
        <v>991</v>
      </c>
      <c r="K19" s="2" t="str">
        <f t="shared" si="1"/>
        <v>BBKF*LUC*TRUDEL*144789295352605SUL1</v>
      </c>
      <c r="L19" s="2"/>
      <c r="M19">
        <v>0</v>
      </c>
      <c r="N19" s="5" t="str">
        <f>IF(M19=1,"YES",IF(M19=0,"NO",""))</f>
        <v>NO</v>
      </c>
      <c r="O19" s="41" t="s">
        <v>992</v>
      </c>
      <c r="P19" s="15"/>
      <c r="Q19" s="1" t="s">
        <v>241</v>
      </c>
      <c r="R19" s="11">
        <v>43261</v>
      </c>
      <c r="S19" s="1" t="s">
        <v>106</v>
      </c>
      <c r="T19" s="1" t="s">
        <v>993</v>
      </c>
      <c r="U19" s="2" t="str">
        <f t="shared" si="4"/>
        <v>keyfast help</v>
      </c>
      <c r="V19" s="52" t="s">
        <v>994</v>
      </c>
      <c r="W19" s="2" t="str">
        <f>IF(J19="trial",HYPERLINK(Values!$C$2&amp;$E19,"*TRIAL* "&amp;$E19&amp;"\"&amp;$H19),HYPERLINK(Values!$B$3&amp;E19&amp;"\"&amp;$H19,"OWNED\"&amp;$E19&amp;"\"&amp;$H19&amp;"\"))</f>
        <v>OWNED\Breton Brander\keyfast\</v>
      </c>
      <c r="X19" s="2"/>
      <c r="Y19" s="15" t="s">
        <v>72</v>
      </c>
      <c r="Z19" s="15" t="s">
        <v>72</v>
      </c>
      <c r="AA19" s="2" t="str">
        <f>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"&amp;$E19&amp;"\"&amp;$G19),HYPERLINK(Values!$B$3&amp;E19&amp;"\"&amp;$H19,"OWNED\"&amp;$E19&amp;"\"&amp;$H19&amp;"\")))))))))</f>
        <v>CC 2018\ScriptUI Panels</v>
      </c>
      <c r="AB19" s="2" t="str">
        <f>IF($Z19="s",HYPERLINK(Values!$C$41,Values!$A$40&amp;"\"&amp;Values!$A$17),IF($Z19="ui",HYPERLINK(Values!$C$42,Values!$A$40&amp;"\"&amp;Values!$A$18),IF($Z19="c",HYPERLINK(Values!$C$4,Values!$A$4),IF($Z19="p",HYPERLINK(Values!$C$44&amp;"\"&amp;$E19,Values!$A$40&amp;"\"&amp;Values!$A$20&amp;"\"&amp;$E19),IF($Z19="pr",HYPERLINK(Values!$C$43,Values!$A$40&amp;"\"&amp;Values!$A$19),IF($Z19="ex",HYPERLINK(Values!$B$54,Values!$A$53&amp;" folder "&amp;$G19),IF($Z19="","What type of script is it?",IF($Z19="mc",HYPERLINK(Values!$B$57&amp;"\"&amp;$E19,Values!$A$55&amp;" "&amp;$E19&amp;"\"&amp;$G19),HYPERLINK(Values!$B$3&amp;F19&amp;"\"&amp;$H19,"OWNED\"&amp;$E19&amp;"\"&amp;$H19&amp;"\")))))))))</f>
        <v>CC 2017\ScriptUI Panels</v>
      </c>
      <c r="AC19" s="2" t="str">
        <f>IF($M19=0,"CS6 unsupported",IF(AND($M19=1,$Z19="s"),HYPERLINK(Values!$C$17,Values!$A$15&amp;"\"&amp;Values!$A$17),IF(AND($M19=1,$Z19="ui"),HYPERLINK(Values!$C$18,Values!$A$15&amp;"\"&amp;Values!$A$18),IF(AND($M19=1,$Z19="c"),HYPERLINK(Values!$C$4,Values!$A$4),IF(AND($M19=1,$Z19="p"),HYPERLINK(Values!$C$20&amp;"\"&amp;$E19,Values!$A$15&amp;"\"&amp;Values!$A$20&amp;"\"&amp;$E19),IF(AND($M19=1,$Z19="pr"),HYPERLINK(Values!$C$19,Values!$A$15&amp;"\"&amp;Values!$A$19),IF(AND($M19=1,$Z19="mc"),HYPERLINK(Values!$B$56,Values!$A$55&amp;" "&amp;$G19),IF(AND($M19=1,$Z19=""),"What type of script is it?",HYPERLINK(Values!$B$3&amp;E19&amp;"\"&amp;$H19,"OWNED\"&amp;$E19&amp;"\"&amp;$H19&amp;"\")))))))))</f>
        <v>CS6 unsupported</v>
      </c>
      <c r="AD19" s="1"/>
      <c r="AE19" s="24"/>
      <c r="AF19" s="6">
        <v>35</v>
      </c>
      <c r="AG19" s="6"/>
      <c r="AH19" s="37" t="str">
        <f t="shared" si="5"/>
        <v/>
      </c>
      <c r="AI19" s="81">
        <f>IFERROR(IF(AE19="s",AH19*Values!$C$1,AF19*Values!$C$1),"")</f>
        <v>47.95</v>
      </c>
      <c r="AJ19" s="37"/>
      <c r="AL19" s="6" t="str">
        <f>IF(AK19="BUY",AH19,"")</f>
        <v/>
      </c>
    </row>
    <row r="20" spans="1:38" x14ac:dyDescent="0.25">
      <c r="C20" s="90">
        <v>100827791</v>
      </c>
      <c r="D20" s="7">
        <v>43291</v>
      </c>
      <c r="E20" s="5" t="s">
        <v>995</v>
      </c>
      <c r="F20" s="5" t="s">
        <v>996</v>
      </c>
      <c r="G20" s="5" t="s">
        <v>997</v>
      </c>
      <c r="H20" t="s">
        <v>998</v>
      </c>
      <c r="I20" s="50" t="str">
        <f t="shared" si="0"/>
        <v>chain-and-sprockets</v>
      </c>
      <c r="J20" t="s">
        <v>999</v>
      </c>
      <c r="K20" s="2" t="str">
        <f t="shared" si="1"/>
        <v>PBCS*LUC*TRUDEL*205122938844683SUL1</v>
      </c>
      <c r="L20" s="5"/>
      <c r="N20" t="str">
        <f>IF(OR(M20=1,L20="CS6",P20="CS6"),"YES",IF(OR(M20=0,M20=""),"NO"))</f>
        <v>NO</v>
      </c>
      <c r="O20" s="15" t="s">
        <v>117</v>
      </c>
      <c r="P20" s="15" t="s">
        <v>98</v>
      </c>
      <c r="Q20" s="1" t="s">
        <v>784</v>
      </c>
      <c r="R20" s="11">
        <v>43416</v>
      </c>
      <c r="S20" s="1" t="s">
        <v>106</v>
      </c>
      <c r="T20" s="1" t="s">
        <v>1000</v>
      </c>
      <c r="U20" s="2" t="str">
        <f t="shared" si="4"/>
        <v>chain-and-sprockets help</v>
      </c>
      <c r="V20" s="52" t="s">
        <v>1001</v>
      </c>
      <c r="W20" s="2" t="str">
        <f>IF(J20="trial",HYPERLINK(Values!$C$2&amp;$E20&amp;"\"&amp;$H20,"*TRIAL* "&amp;$E20&amp;"\"&amp;$H20),HYPERLINK(Values!$B$3&amp;E20&amp;"\"&amp;$H20,"OWNED\"&amp;$E20&amp;"\"&amp;$H20&amp;"\"))</f>
        <v>OWNED\Pixelbot\chain_sprockets-1.03\</v>
      </c>
      <c r="X20" s="2" t="s">
        <v>44</v>
      </c>
      <c r="Y20" s="15" t="s">
        <v>72</v>
      </c>
      <c r="Z20" s="15" t="s">
        <v>72</v>
      </c>
      <c r="AA20" s="2" t="str">
        <f>IF(AND($Z20="s",$J20="trial"),HYPERLINK(Values!$C$47&amp;"\TRIALS",Values!$A$46&amp;"\"&amp;Values!$A$17&amp;"\TRIALS"),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"&amp;$E20&amp;"\"&amp;$G20),HYPERLINK(Values!$B$3&amp;E20&amp;"\"&amp;$H20,"OWNED\"&amp;$E20&amp;"\"&amp;$H20&amp;"\"))))))))))</f>
        <v>CC 2018\ScriptUI Panels</v>
      </c>
      <c r="AB20" s="2" t="str">
        <f>IF($Z20="s",HYPERLINK(Values!$C$41,Values!$A$40&amp;"\"&amp;Values!$A$17),IF($Z20="ui",HYPERLINK(Values!$C$42,Values!$A$40&amp;"\"&amp;Values!$A$18),IF($Z20="c",HYPERLINK(Values!$C$4,Values!$A$4),IF($Z20="p",HYPERLINK(Values!$C$44&amp;"\"&amp;$E20,Values!$A$40&amp;"\"&amp;Values!$A$20&amp;"\"&amp;$E20),IF($Z20="pr",HYPERLINK(Values!$C$43,Values!$A$40&amp;"\"&amp;Values!$A$19),IF($Z20="ex",HYPERLINK(Values!$B$54,Values!$A$53&amp;" folder "&amp;$G20),IF($Z20="","What type of script is it?",IF($Z20="mc",HYPERLINK(Values!$B$57&amp;"\"&amp;$E20,Values!$A$55&amp;" "&amp;$E20&amp;"\"&amp;$G20),HYPERLINK(Values!$B$3&amp;F20&amp;"\"&amp;$H20,"OWNED\"&amp;$E20&amp;"\"&amp;$H20&amp;"\")))))))))</f>
        <v>CC 2017\ScriptUI Panels</v>
      </c>
      <c r="AC20" s="2" t="str">
        <f>IF($M20=0,"CS6 unsupported",IF(AND($M20=1,$Z20="un"),HYPERLINK(Values!$B$69,Values!$A$68),IF(AND($M20=1,$Z20="s",$J20="trial"),HYPERLINK(Values!$C$17&amp;"\TRIALS",Values!A$15&amp;" "&amp;Values!$A$17&amp;"\TRIALS"),IF(AND($M20=1,$Z20="s"),HYPERLINK(Values!$C$17,Values!$A$15&amp;"\"&amp;Values!$A$17),IF(AND($M20=1,$Z20="ui"),HYPERLINK(Values!$C$18,Values!$A$15&amp;"\"&amp;Values!$A$18),IF(AND($M20=1,$Z20="c"),HYPERLINK(Values!$C$4,Values!$A$4),IF(AND($M20=1,$Z20="p"),HYPERLINK(Values!$C$20&amp;"\"&amp;$E20,Values!$A$15&amp;"\"&amp;Values!$A$20&amp;"\"&amp;$E20),IF(AND($M20=1,$Z20="pr"),HYPERLINK(Values!$C$19,Values!$A$15&amp;"\"&amp;Values!$A$19),IF(AND($M20=1,$Z20="mc"),HYPERLINK(Values!$B$56,Values!$A$55&amp;" "&amp;$G20),IF(AND($M20=1,$Z20=""),"What type of script is it?",HYPERLINK(Values!$B$3&amp;E20&amp;"\"&amp;$H20,"OWNED\"&amp;$E20&amp;"\"&amp;$H20&amp;"\")))))))))))</f>
        <v>CS6 unsupported</v>
      </c>
      <c r="AD20" s="1"/>
      <c r="AE20" s="24"/>
      <c r="AH20" s="37" t="str">
        <f t="shared" si="5"/>
        <v/>
      </c>
      <c r="AI20" s="81">
        <f>IFERROR(IF(AE20="s",AH20*Values!$C$1,AF20*Values!$C$1),"")</f>
        <v>0</v>
      </c>
      <c r="AJ20" s="1"/>
    </row>
    <row r="21" spans="1:38" x14ac:dyDescent="0.25">
      <c r="C21" s="89" t="s">
        <v>763</v>
      </c>
      <c r="D21" s="7">
        <v>43320</v>
      </c>
      <c r="E21" s="5" t="s">
        <v>147</v>
      </c>
      <c r="F21" s="5" t="s">
        <v>1002</v>
      </c>
      <c r="G21" t="s">
        <v>1003</v>
      </c>
      <c r="H21" t="s">
        <v>1004</v>
      </c>
      <c r="I21" s="50" t="str">
        <f t="shared" si="0"/>
        <v>pt_opensesame</v>
      </c>
      <c r="J21" t="s">
        <v>1005</v>
      </c>
      <c r="K21" s="2" t="str">
        <f t="shared" si="1"/>
        <v>PTOS*LUC*TRUDEL*208229461870992SUL1</v>
      </c>
      <c r="L21" s="5"/>
      <c r="M21">
        <v>0</v>
      </c>
      <c r="N21" t="str">
        <f>IF(OR(M21=1,L21="CS6",O21="CS6"),"YES",IF(OR(M21=0,M21=""),"NO"))</f>
        <v>NO</v>
      </c>
      <c r="O21" s="15" t="s">
        <v>188</v>
      </c>
      <c r="P21" s="15" t="s">
        <v>98</v>
      </c>
      <c r="Q21" s="1" t="s">
        <v>1006</v>
      </c>
      <c r="R21" s="11">
        <v>43317</v>
      </c>
      <c r="S21" s="1" t="s">
        <v>159</v>
      </c>
      <c r="T21" s="1" t="s">
        <v>1007</v>
      </c>
      <c r="U21" s="2" t="str">
        <f t="shared" si="4"/>
        <v>pt_opensesame help</v>
      </c>
      <c r="V21" s="52" t="s">
        <v>1008</v>
      </c>
      <c r="W21" s="2" t="str">
        <f>HYPERLINK(Values!$B$3&amp;E21&amp;"\"&amp;$H21,"OWNED\"&amp;$E21&amp;"\"&amp;$H21&amp;"\")</f>
        <v>OWNED\Paul Tuersley\pt_opensesame_v1.73\</v>
      </c>
      <c r="X21" s="2" t="s">
        <v>44</v>
      </c>
      <c r="Y21" s="15" t="s">
        <v>154</v>
      </c>
      <c r="Z21" s="15" t="s">
        <v>154</v>
      </c>
      <c r="AA21" s="2" t="str">
        <f>IF(AND($Z21="s",$J21="trial"),HYPERLINK(Values!$C$47&amp;"\TRIALS",Values!$A$46&amp;"\"&amp;Values!$A$17&amp;"\TRIALS"),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"&amp;$E21&amp;"\"&amp;$G21),HYPERLINK(Values!$B$3&amp;E21&amp;"\"&amp;$H21,"OWNED\"&amp;$E21&amp;"\"&amp;$H21&amp;"\"))))))))))</f>
        <v>CC 2018\Scripts</v>
      </c>
      <c r="AB21" s="2" t="str">
        <f>IF($Z21="s",HYPERLINK(Values!$C$41,Values!$A$40&amp;"\"&amp;Values!$A$17),IF($Z21="ui",HYPERLINK(Values!$C$42,Values!$A$40&amp;"\"&amp;Values!$A$18),IF($Z21="c",HYPERLINK(Values!$C$4,Values!$A$4),IF($Z21="p",HYPERLINK(Values!$C$44&amp;"\"&amp;$E21,Values!$A$40&amp;"\"&amp;Values!$A$20&amp;"\"&amp;$E21),IF($Z21="pr",HYPERLINK(Values!$C$43,Values!$A$40&amp;"\"&amp;Values!$A$19),IF($Z21="ex",HYPERLINK(Values!$B$54,Values!$A$53&amp;" folder "&amp;$G21),IF($Z21="","What type of script is it?",IF($Z21="mc",HYPERLINK(Values!$B$57&amp;"\"&amp;$E21,Values!$A$55&amp;" "&amp;$E21&amp;"\"&amp;$G21),HYPERLINK(Values!$B$3&amp;F21&amp;"\"&amp;$H21,"OWNED\"&amp;$E21&amp;"\"&amp;$H21&amp;"\")))))))))</f>
        <v>CC 2017\Scripts</v>
      </c>
      <c r="AC21" s="2" t="str">
        <f>IF($M21=0,"CS6 unsupported",IF(AND($M21=1,$Z21="un"),HYPERLINK(Values!$B$69,Values!$A$68),IF(AND($M21=1,$Z21="s",$J21="trial"),HYPERLINK(Values!$C$17&amp;"\TRIALS",Values!A$15&amp;" "&amp;Values!$A$17&amp;"\TRIALS"),IF(AND($M21=1,$Z21="s"),HYPERLINK(Values!$C$17,Values!$A$15&amp;"\"&amp;Values!$A$17),IF(AND($M21=1,$Z21="ui"),HYPERLINK(Values!$C$18,Values!$A$15&amp;"\"&amp;Values!$A$18),IF(AND($M21=1,$Z21="c"),HYPERLINK(Values!$C$4,Values!$A$4),IF(AND($M21=1,$Z21="p"),HYPERLINK(Values!$C$20&amp;"\"&amp;$E21,Values!$A$15&amp;"\"&amp;Values!$A$20&amp;"\"&amp;$E21),IF(AND($M21=1,$Z21="pr"),HYPERLINK(Values!$C$19,Values!$A$15&amp;"\"&amp;Values!$A$19),IF(AND($M21=1,$Z21="mc"),HYPERLINK(Values!$B$56,Values!$A$55&amp;" "&amp;$G21),IF(AND($M21=1,$Z21=""),"What type of script is it?",HYPERLINK(Values!$B$3&amp;E21&amp;"\"&amp;$H21,"OWNED\"&amp;$E21&amp;"\"&amp;$H21&amp;"\")))))))))))</f>
        <v>CS6 unsupported</v>
      </c>
      <c r="AD21" s="1"/>
      <c r="AE21" s="24"/>
      <c r="AH21" s="37" t="str">
        <f t="shared" si="5"/>
        <v/>
      </c>
      <c r="AI21" s="81">
        <f>IFERROR(IF(AE21="s",AH21*Values!$C$1,AF21*Values!$C$1),"")</f>
        <v>0</v>
      </c>
      <c r="AJ21" s="1"/>
    </row>
    <row r="22" spans="1:38" x14ac:dyDescent="0.25">
      <c r="C22" s="90">
        <v>100908762</v>
      </c>
      <c r="D22" s="7">
        <v>43430</v>
      </c>
      <c r="E22" s="5" t="s">
        <v>1009</v>
      </c>
      <c r="F22" s="5" t="s">
        <v>1010</v>
      </c>
      <c r="G22" s="5" t="s">
        <v>1011</v>
      </c>
      <c r="H22" t="s">
        <v>1012</v>
      </c>
      <c r="I22" s="40" t="str">
        <f t="shared" ref="I22:I27" si="6">HYPERLINK("https://aescripts.com/"&amp;G22)</f>
        <v>https://aescripts.com/staircase</v>
      </c>
      <c r="J22" t="s">
        <v>1013</v>
      </c>
      <c r="K22" s="2" t="str">
        <f t="shared" ref="K22:K27" si="7">HYPERLINK("https://aescripts.com/downloadable/customer/products/",J22)</f>
        <v>JRS*LUC*TRUDEL*189838045908262SUL1</v>
      </c>
      <c r="L22" s="2"/>
      <c r="M22">
        <v>0</v>
      </c>
      <c r="N22" s="5" t="str">
        <f>IF(M22=1,"YES",IF(M22=0,"NO",""))</f>
        <v>NO</v>
      </c>
      <c r="O22" s="41" t="s">
        <v>893</v>
      </c>
      <c r="P22" s="41" t="s">
        <v>98</v>
      </c>
      <c r="Q22" s="1" t="s">
        <v>375</v>
      </c>
      <c r="R22" s="11">
        <v>43293</v>
      </c>
      <c r="S22" s="1" t="s">
        <v>159</v>
      </c>
      <c r="T22" s="1" t="s">
        <v>1014</v>
      </c>
      <c r="U22" s="2" t="str">
        <f t="shared" ref="U22:U27" si="8">IF($V22="",HYPERLINK("https://aescripts.com/"&amp;$G22,$G22&amp;" help"),HYPERLINK($V22,$G22&amp;" help"))</f>
        <v>staircase help</v>
      </c>
      <c r="V22" s="1" t="s">
        <v>1015</v>
      </c>
      <c r="W22" s="2" t="str">
        <f>IF(J22="trial",HYPERLINK(Values!$C$2&amp;$E22&amp;"\"&amp;$H22,"*TRIAL* "&amp;$E22&amp;"\"&amp;$H22),HYPERLINK(Values!$B$3&amp;E22&amp;"\"&amp;$H22,"OWNED\"&amp;$E22&amp;"\"&amp;$H22&amp;"\"))</f>
        <v>OWNED\James Ronan\staircase_1.02\</v>
      </c>
      <c r="X22" s="2"/>
      <c r="Y22" s="15" t="s">
        <v>72</v>
      </c>
      <c r="Z22" s="15" t="s">
        <v>72</v>
      </c>
      <c r="AA22" s="2" t="str">
        <f>IF(AND($Z22="s",$J22="trial"),HYPERLINK(Values!$C$47&amp;"\TRIALS",Values!$A$46&amp;"\"&amp;Values!$A$17&amp;"\TRIALS"),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"&amp;$E22&amp;"\"&amp;$G22),HYPERLINK(Values!$B$3&amp;E22&amp;"\"&amp;$H22,"OWNED\"&amp;$E22&amp;"\"&amp;$H22&amp;"\"))))))))))</f>
        <v>CC 2018\ScriptUI Panels</v>
      </c>
      <c r="AB22" s="2" t="str">
        <f>IF($Z22="s",HYPERLINK(Values!$C$41,Values!$A$40&amp;"\"&amp;Values!$A$17),IF($Z22="ui",HYPERLINK(Values!$C$42,Values!$A$40&amp;"\"&amp;Values!$A$18),IF($Z22="c",HYPERLINK(Values!$C$4,Values!$A$4),IF($Z22="p",HYPERLINK(Values!$C$44&amp;"\"&amp;$E22,Values!$A$40&amp;"\"&amp;Values!$A$20&amp;"\"&amp;$E22),IF($Z22="pr",HYPERLINK(Values!$C$43,Values!$A$40&amp;"\"&amp;Values!$A$19),IF($Z22="ex",HYPERLINK(Values!$B$54,Values!$A$53&amp;" folder "&amp;$G22),IF($Z22="","What type of script is it?",IF($Z22="mc",HYPERLINK(Values!$B$57&amp;"\"&amp;$E22,Values!$A$55&amp;" "&amp;$E22&amp;"\"&amp;$G22),HYPERLINK(Values!$B$3&amp;F22&amp;"\"&amp;$H22,"OWNED\"&amp;$E22&amp;"\"&amp;$H22&amp;"\")))))))))</f>
        <v>CC 2017\ScriptUI Panels</v>
      </c>
      <c r="AC22" s="2" t="str">
        <f>IF($M22=0,"CS6 unsupported",IF(AND($M22=1,$Z22="un"),HYPERLINK(Values!$B$69,Values!$A$68),IF(AND($M22=1,$Z22="s",$J22="trial"),HYPERLINK(Values!$C$17&amp;"\TRIALS",Values!A$15&amp;" "&amp;Values!$A$17&amp;"\TRIALS"),IF(AND($M22=1,$Z22="s"),HYPERLINK(Values!$C$17,Values!$A$15&amp;"\"&amp;Values!$A$17),IF(AND($M22=1,$Z22="ui"),HYPERLINK(Values!$C$18,Values!$A$15&amp;"\"&amp;Values!$A$18),IF(AND($M22=1,$Z22="c"),HYPERLINK(Values!$C$4,Values!$A$4),IF(AND($M22=1,$Z22="p"),HYPERLINK(Values!$C$20&amp;"\"&amp;$E22,Values!$A$15&amp;"\"&amp;Values!$A$20&amp;"\"&amp;$E22),IF(AND($M22=1,$Z22="pr"),HYPERLINK(Values!$C$19,Values!$A$15&amp;"\"&amp;Values!$A$19),IF(AND($M22=1,$Z22="mc"),HYPERLINK(Values!$B$56,Values!$A$55&amp;" "&amp;$G22),IF(AND($M22=1,$Z22=""),"What type of script is it?",HYPERLINK(Values!$B$3&amp;E22&amp;"\"&amp;$H22,"OWNED\"&amp;$E22&amp;"\"&amp;$H22&amp;"\")))))))))))</f>
        <v>CS6 unsupported</v>
      </c>
      <c r="AD22" s="1"/>
      <c r="AE22" s="24"/>
      <c r="AF22" s="6">
        <v>9.99</v>
      </c>
      <c r="AG22" s="6"/>
      <c r="AH22" s="37" t="str">
        <f t="shared" si="5"/>
        <v/>
      </c>
      <c r="AI22" s="81">
        <f>IFERROR(IF(AE22="s",AH22*Values!$C$1,AF22*Values!$C$1),"")</f>
        <v>13.686300000000001</v>
      </c>
      <c r="AJ22" s="37"/>
      <c r="AL22" s="6" t="str">
        <f>IF(AK22="BUY",AH22,"")</f>
        <v/>
      </c>
    </row>
    <row r="23" spans="1:38" x14ac:dyDescent="0.25">
      <c r="C23" s="90">
        <v>101058672</v>
      </c>
      <c r="D23" s="7">
        <v>43662</v>
      </c>
      <c r="E23" s="1" t="s">
        <v>1016</v>
      </c>
      <c r="F23" t="s">
        <v>1017</v>
      </c>
      <c r="G23" t="s">
        <v>1018</v>
      </c>
      <c r="H23" t="s">
        <v>1019</v>
      </c>
      <c r="I23" s="40" t="str">
        <f t="shared" si="6"/>
        <v>https://aescripts.com/text-chain</v>
      </c>
      <c r="J23" t="s">
        <v>1020</v>
      </c>
      <c r="K23" s="2" t="str">
        <f t="shared" si="7"/>
        <v>DRTC*LUC*TRUDEL*300322341721533SUL1</v>
      </c>
      <c r="L23" s="2"/>
      <c r="M23">
        <v>0</v>
      </c>
      <c r="N23" s="5" t="str">
        <f>IF(M23=1,"YES",IF(M23=0,"NO",""))</f>
        <v>NO</v>
      </c>
      <c r="O23" s="41" t="s">
        <v>992</v>
      </c>
      <c r="P23" s="41" t="s">
        <v>230</v>
      </c>
      <c r="Q23" s="13" t="s">
        <v>118</v>
      </c>
      <c r="R23" s="11">
        <v>43788</v>
      </c>
      <c r="S23" t="s">
        <v>106</v>
      </c>
      <c r="T23" t="s">
        <v>1021</v>
      </c>
      <c r="U23" s="2" t="str">
        <f t="shared" si="8"/>
        <v>text-chain help</v>
      </c>
      <c r="V23" s="1" t="s">
        <v>1022</v>
      </c>
      <c r="W23" s="2" t="str">
        <f>IF(J23="trial",HYPERLINK(Values!$C$2&amp;$E23&amp;"\"&amp;$H23,"*TRIAL* "&amp;$E23&amp;"\"&amp;$H23),HYPERLINK(Values!$B$3&amp;E23&amp;"\"&amp;$H23,"OWNED\"&amp;$E23&amp;"\"&amp;$H23&amp;"\"))</f>
        <v>OWNED\Braindot Design\text_chain_2.0\</v>
      </c>
      <c r="X23" s="2"/>
      <c r="Y23" s="15" t="s">
        <v>72</v>
      </c>
      <c r="Z23" s="15" t="s">
        <v>72</v>
      </c>
      <c r="AA23" s="2" t="str">
        <f>IF(AND($Z23="s",$J23="trial"),HYPERLINK(Values!$C$47&amp;"\TRIALS",Values!$A$46&amp;"\"&amp;Values!$A$17&amp;"\TRIALS"),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"&amp;$E23&amp;"\"&amp;$G23),HYPERLINK(Values!$B$3&amp;E23&amp;"\"&amp;$H23,"OWNED\"&amp;$E23&amp;"\"&amp;$H23&amp;"\"))))))))))</f>
        <v>CC 2018\ScriptUI Panels</v>
      </c>
      <c r="AB23" s="2" t="str">
        <f>IF($Z23="s",HYPERLINK(Values!$C$41,Values!$A$40&amp;"\"&amp;Values!$A$17),IF($Z23="ui",HYPERLINK(Values!$C$42,Values!$A$40&amp;"\"&amp;Values!$A$18),IF($Z23="c",HYPERLINK(Values!$C$4,Values!$A$4),IF($Z23="p",HYPERLINK(Values!$C$44&amp;"\"&amp;$E23,Values!$A$40&amp;"\"&amp;Values!$A$20&amp;"\"&amp;$E23),IF($Z23="pr",HYPERLINK(Values!$C$43,Values!$A$40&amp;"\"&amp;Values!$A$19),IF($Z23="ex",HYPERLINK(Values!$B$54,Values!$A$53&amp;" folder "&amp;$G23),IF($Z23="","What type of script is it?",IF($Z23="mc",HYPERLINK(Values!$B$57&amp;"\"&amp;$E23,Values!$A$55&amp;" "&amp;$E23&amp;"\"&amp;$G23),HYPERLINK(Values!$B$3&amp;F23&amp;"\"&amp;$H23,"OWNED\"&amp;$E23&amp;"\"&amp;$H23&amp;"\")))))))))</f>
        <v>CC 2017\ScriptUI Panels</v>
      </c>
      <c r="AC23" s="2" t="str">
        <f>IF($M23=0,"CS6 unsupported",IF(AND($M23=1,$Z23="un"),HYPERLINK(Values!$B$69,Values!$A$68),IF(AND($M23=1,$Z23="s",$J23="trial"),HYPERLINK(Values!$C$17&amp;"\TRIALS",Values!A$15&amp;" "&amp;Values!$A$17&amp;"\TRIALS"),IF(AND($M23=1,$Z23="s"),HYPERLINK(Values!$C$17,Values!$A$15&amp;"\"&amp;Values!$A$17),IF(AND($M23=1,$Z23="ui"),HYPERLINK(Values!$C$18,Values!$A$15&amp;"\"&amp;Values!$A$18),IF(AND($M23=1,$Z23="c"),HYPERLINK(Values!$C$4,Values!$A$4),IF(AND($M23=1,$Z23="p"),HYPERLINK(Values!$C$20&amp;"\"&amp;$E23,Values!$A$15&amp;"\"&amp;Values!$A$20&amp;"\"&amp;$E23),IF(AND($M23=1,$Z23="pr"),HYPERLINK(Values!$C$19,Values!$A$15&amp;"\"&amp;Values!$A$19),IF(AND($M23=1,$Z23="mc"),HYPERLINK(Values!$B$56,Values!$A$55&amp;" "&amp;$G23),IF(AND($M23=1,$Z23=""),"What type of script is it?",HYPERLINK(Values!$B$3&amp;E23&amp;"\"&amp;$H23,"OWNED\"&amp;$E23&amp;"\"&amp;$H23&amp;"\")))))))))))</f>
        <v>CS6 unsupported</v>
      </c>
      <c r="AD23" s="1"/>
      <c r="AH23" s="37" t="str">
        <f t="shared" si="5"/>
        <v/>
      </c>
      <c r="AI23" s="81">
        <f>IFERROR(IF(AE23="s",AH23*Values!$C$1,AF23*Values!$C$1),"")</f>
        <v>0</v>
      </c>
    </row>
    <row r="24" spans="1:38" x14ac:dyDescent="0.25">
      <c r="C24" s="91">
        <v>101148040</v>
      </c>
      <c r="D24" s="83">
        <v>43801</v>
      </c>
      <c r="E24" s="83" t="s">
        <v>248</v>
      </c>
      <c r="F24" s="83" t="s">
        <v>249</v>
      </c>
      <c r="G24" s="83" t="s">
        <v>250</v>
      </c>
      <c r="H24" s="83" t="s">
        <v>1023</v>
      </c>
      <c r="I24" s="84" t="str">
        <f t="shared" si="6"/>
        <v>https://aescripts.com/stardust</v>
      </c>
      <c r="J24" s="83" t="s">
        <v>1024</v>
      </c>
      <c r="K24" s="84" t="str">
        <f t="shared" si="7"/>
        <v>T74KX-TTMFD-MUVMB-JA6LB-7LZUH-6WZSM</v>
      </c>
      <c r="L24" s="84"/>
      <c r="M24" s="85">
        <v>0</v>
      </c>
      <c r="N24" s="83" t="str">
        <f>IF(M24=1,"YES",IF(M24=0,"NO",""))</f>
        <v>NO</v>
      </c>
      <c r="O24" s="86" t="s">
        <v>180</v>
      </c>
      <c r="P24" s="86" t="s">
        <v>231</v>
      </c>
      <c r="Q24" s="87" t="s">
        <v>252</v>
      </c>
      <c r="R24" s="83">
        <v>43780</v>
      </c>
      <c r="S24" s="83"/>
      <c r="T24" s="83"/>
      <c r="U24" s="2" t="str">
        <f t="shared" si="8"/>
        <v>stardust help</v>
      </c>
      <c r="V24" s="83"/>
      <c r="W24" s="2" t="str">
        <f>IF(J24="trial",HYPERLINK(Values!$C$2&amp;$E24&amp;"\"&amp;$H24,"*TRIAL* "&amp;$E24&amp;"\"&amp;$H24),HYPERLINK(Values!$B$3&amp;E24&amp;"\"&amp;$H24,"OWNED\"&amp;$E24&amp;"\"&amp;$H24&amp;"\"))</f>
        <v>OWNED\Superluminal\stardust_windows_v1.5.0a\</v>
      </c>
      <c r="X24" s="2"/>
      <c r="Y24" s="83"/>
      <c r="Z24" s="83"/>
      <c r="AA24" s="2" t="str">
        <f>IF(AND($Z24="s",$J24="trial"),HYPERLINK(Values!$C$47&amp;"\TRIALS",Values!$A$46&amp;"\"&amp;Values!$A$17&amp;"\TRIALS"),IF($Z24="s",HYPERLINK(Values!$C$47,Values!$A$46&amp;"\"&amp;Values!$A$17),IF($Z24="ui",HYPERLINK(Values!$C$48,Values!$A$46&amp;"\"&amp;Values!$A$18),IF($Z24="c",HYPERLINK(Values!$C$4,Values!$A$4),IF($Z24="p",HYPERLINK(Values!$C$50&amp;"\"&amp;$E24,Values!$A$46&amp;"\"&amp;Values!$A$20&amp;"\"&amp;$E24),IF($Z24="pr",HYPERLINK(Values!$C$49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"&amp;$E24&amp;"\"&amp;$G24),HYPERLINK(Values!$B$3&amp;E24&amp;"\"&amp;$H24,"OWNED\"&amp;$E24&amp;"\"&amp;$H24&amp;"\"))))))))))</f>
        <v>What type of script is it?</v>
      </c>
      <c r="AB24" s="2" t="str">
        <f>IF($Z24="s",HYPERLINK(Values!$C$41,Values!$A$40&amp;"\"&amp;Values!$A$17),IF($Z24="ui",HYPERLINK(Values!$C$42,Values!$A$40&amp;"\"&amp;Values!$A$18),IF($Z24="c",HYPERLINK(Values!$C$4,Values!$A$4),IF($Z24="p",HYPERLINK(Values!$C$44&amp;"\"&amp;$E24,Values!$A$40&amp;"\"&amp;Values!$A$20&amp;"\"&amp;$E24),IF($Z24="pr",HYPERLINK(Values!$C$43,Values!$A$40&amp;"\"&amp;Values!$A$19),IF($Z24="ex",HYPERLINK(Values!$B$54,Values!$A$53&amp;" folder "&amp;$G24),IF($Z24="","What type of script is it?",IF($Z24="mc",HYPERLINK(Values!$B$57&amp;"\"&amp;$E24,Values!$A$55&amp;" "&amp;$E24&amp;"\"&amp;$G24),HYPERLINK(Values!$B$3&amp;F24&amp;"\"&amp;$H24,"OWNED\"&amp;$E24&amp;"\"&amp;$H24&amp;"\")))))))))</f>
        <v>What type of script is it?</v>
      </c>
      <c r="AC24" s="2" t="str">
        <f>IF($M24=0,"CS6 unsupported",IF(AND($M24=1,$Z24="un"),HYPERLINK(Values!$B$69,Values!$A$68),IF(AND($M24=1,$Z24="s",$J24="trial"),HYPERLINK(Values!$C$17&amp;"\TRIALS",Values!A$15&amp;" "&amp;Values!$A$17&amp;"\TRIALS"),IF(AND($M24=1,$Z24="s"),HYPERLINK(Values!$C$17,Values!$A$15&amp;"\"&amp;Values!$A$17),IF(AND($M24=1,$Z24="ui"),HYPERLINK(Values!$C$18,Values!$A$15&amp;"\"&amp;Values!$A$18),IF(AND($M24=1,$Z24="c"),HYPERLINK(Values!$C$4,Values!$A$4),IF(AND($M24=1,$Z24="p"),HYPERLINK(Values!$C$20&amp;"\"&amp;$E24,Values!$A$15&amp;"\"&amp;Values!$A$20&amp;"\"&amp;$E24),IF(AND($M24=1,$Z24="pr"),HYPERLINK(Values!$C$19,Values!$A$15&amp;"\"&amp;Values!$A$19),IF(AND($M24=1,$Z24="mc"),HYPERLINK(Values!$B$56,Values!$A$55&amp;" "&amp;$G24),IF(AND($M24=1,$Z24=""),"What type of script is it?",HYPERLINK(Values!$B$3&amp;E24&amp;"\"&amp;$H24,"OWNED\"&amp;$E24&amp;"\"&amp;$H24&amp;"\")))))))))))</f>
        <v>CS6 unsupported</v>
      </c>
      <c r="AD24" s="83"/>
      <c r="AE24" s="83"/>
      <c r="AF24" s="88">
        <v>249</v>
      </c>
      <c r="AG24" s="93"/>
      <c r="AH24" s="37" t="str">
        <f t="shared" si="5"/>
        <v/>
      </c>
      <c r="AI24" s="81">
        <f>IFERROR(IF(AE24="s",AH24*Values!$C$1,AF24*Values!$C$1),"")</f>
        <v>341.13000000000005</v>
      </c>
      <c r="AJ24" s="82">
        <f>IFERROR($A24*$G$45,"")</f>
        <v>0</v>
      </c>
      <c r="AK24" s="82"/>
    </row>
    <row r="25" spans="1:38" x14ac:dyDescent="0.25">
      <c r="C25" s="91">
        <v>101148040</v>
      </c>
      <c r="D25" s="83">
        <v>43801</v>
      </c>
      <c r="E25" s="1" t="s">
        <v>1025</v>
      </c>
      <c r="F25" t="s">
        <v>1026</v>
      </c>
      <c r="G25" s="92" t="s">
        <v>1027</v>
      </c>
      <c r="H25" t="s">
        <v>1028</v>
      </c>
      <c r="I25" s="84" t="str">
        <f t="shared" si="6"/>
        <v>https://aescripts.com/mocode</v>
      </c>
      <c r="J25" t="s">
        <v>1029</v>
      </c>
      <c r="K25" s="84" t="str">
        <f t="shared" si="7"/>
        <v>DMMC*LUC*TRUDEL*475654717279776SUL1</v>
      </c>
      <c r="O25" t="s">
        <v>98</v>
      </c>
      <c r="P25" t="s">
        <v>230</v>
      </c>
      <c r="Q25" s="13" t="s">
        <v>232</v>
      </c>
      <c r="R25" s="11">
        <v>43794</v>
      </c>
      <c r="U25" s="2" t="str">
        <f t="shared" si="8"/>
        <v>mocode help</v>
      </c>
      <c r="AB25" s="2" t="str">
        <f>IF($Z25="s",HYPERLINK(Values!$C$41,Values!$A$40&amp;"\"&amp;Values!$A$17),IF($Z25="ui",HYPERLINK(Values!$C$42,Values!$A$40&amp;"\"&amp;Values!$A$18),IF($Z25="c",HYPERLINK(Values!$C$4,Values!$A$4),IF($Z25="p",HYPERLINK(Values!$C$44&amp;"\"&amp;$E25,Values!$A$40&amp;"\"&amp;Values!$A$20&amp;"\"&amp;$E25),IF($Z25="pr",HYPERLINK(Values!$C$43,Values!$A$40&amp;"\"&amp;Values!$A$19),IF($Z25="ex",HYPERLINK(Values!$B$54,Values!$A$53&amp;" folder "&amp;$G25),IF($Z25="","What type of script is it?",IF($Z25="mc",HYPERLINK(Values!$B$57&amp;"\"&amp;$E25,Values!$A$55&amp;" "&amp;$E25&amp;"\"&amp;$G25),HYPERLINK(Values!$B$3&amp;F25&amp;"\"&amp;$H25,"OWNED\"&amp;$E25&amp;"\"&amp;$H25&amp;"\")))))))))</f>
        <v>What type of script is it?</v>
      </c>
      <c r="AE25" t="s">
        <v>154</v>
      </c>
      <c r="AF25" s="88">
        <v>80</v>
      </c>
      <c r="AG25" s="93"/>
      <c r="AH25" s="37">
        <f t="shared" si="5"/>
        <v>60</v>
      </c>
      <c r="AI25" s="81">
        <f>IFERROR(IF(AE25="s",AH25*Values!$C$1,AF25*Values!$C$1),"")</f>
        <v>82.2</v>
      </c>
    </row>
    <row r="26" spans="1:38" s="63" customFormat="1" x14ac:dyDescent="0.25">
      <c r="A26"/>
      <c r="B26"/>
      <c r="C26" s="63">
        <v>100861670</v>
      </c>
      <c r="D26" s="63" t="s">
        <v>93</v>
      </c>
      <c r="E26" s="63" t="s">
        <v>212</v>
      </c>
      <c r="F26" s="63" t="s">
        <v>1030</v>
      </c>
      <c r="G26" s="63" t="s">
        <v>1031</v>
      </c>
      <c r="H26" s="63" t="s">
        <v>1032</v>
      </c>
      <c r="I26" s="63" t="str">
        <f t="shared" si="6"/>
        <v>https://aescripts.com/copy-pasta</v>
      </c>
      <c r="J26" s="63" t="s">
        <v>195</v>
      </c>
      <c r="K26" s="63" t="str">
        <f t="shared" si="7"/>
        <v>PDCP*LUC*TRUDEL*273284525421640SUL1</v>
      </c>
      <c r="M26" s="63">
        <v>0</v>
      </c>
      <c r="N26" s="63" t="str">
        <f>IF(OR(M26=1,L26="CS6",O26="CS6"),"YES",IF(OR(M26=0,M26=""),"NO"))</f>
        <v>NO</v>
      </c>
      <c r="O26" s="64" t="s">
        <v>180</v>
      </c>
      <c r="P26" s="64" t="s">
        <v>98</v>
      </c>
      <c r="Q26" s="65" t="s">
        <v>247</v>
      </c>
      <c r="R26" s="66">
        <v>43560</v>
      </c>
      <c r="S26" s="65" t="s">
        <v>587</v>
      </c>
      <c r="T26" s="65" t="s">
        <v>1033</v>
      </c>
      <c r="U26" s="63" t="str">
        <f t="shared" si="8"/>
        <v>copy-pasta help</v>
      </c>
      <c r="V26" s="65" t="s">
        <v>1034</v>
      </c>
      <c r="W26" s="63" t="str">
        <f>IF(J26="trial",HYPERLINK(Values!$C$2&amp;$E26&amp;"\"&amp;$H26,"*TRIAL* "&amp;$E26&amp;"\"&amp;$H26),HYPERLINK(Values!$B$3&amp;E26&amp;"\"&amp;$H26,"OWNED\"&amp;$E26&amp;"\"&amp;$H26&amp;"\"))</f>
        <v>OWNED\Plugin Play\copy_pasta_v1.0.3\</v>
      </c>
      <c r="X26" s="63" t="s">
        <v>44</v>
      </c>
      <c r="Y26" s="64" t="s">
        <v>300</v>
      </c>
      <c r="Z26" s="64" t="s">
        <v>300</v>
      </c>
      <c r="AA26" s="63" t="str">
        <f>IF(AND($Z26="s",$J26="trial"),HYPERLINK(Values!$C$47&amp;"\TRIALS",Values!$A$46&amp;"\"&amp;Values!$A$17&amp;"\TRIALS"),IF($Z26="s",HYPERLINK(Values!$C$47,Values!$A$46&amp;"\"&amp;Values!$A$17),IF($Z26="ui",HYPERLINK(Values!$C$48,Values!$A$46&amp;"\"&amp;Values!$A$18),IF($Z26="c",HYPERLINK(Values!$C$4,Values!$A$4),IF($Z26="p",HYPERLINK(Values!$C$50&amp;"\"&amp;$E26,Values!$A$46&amp;"\"&amp;Values!$A$20&amp;"\"&amp;$E26),IF($Z26="pr",HYPERLINK(Values!$C$49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"&amp;$E26&amp;"\"&amp;$G26),HYPERLINK(Values!$B$3&amp;E26&amp;"\"&amp;$H26,"OWNED\"&amp;$E26&amp;"\"&amp;$H26&amp;"\"))))))))))</f>
        <v>Extensions folder copy-pasta</v>
      </c>
      <c r="AB26" s="2" t="str">
        <f>IF($Z26="s",HYPERLINK(Values!$C$41,Values!$A$40&amp;"\"&amp;Values!$A$17),IF($Z26="ui",HYPERLINK(Values!$C$42,Values!$A$40&amp;"\"&amp;Values!$A$18),IF($Z26="c",HYPERLINK(Values!$C$4,Values!$A$4),IF($Z26="p",HYPERLINK(Values!$C$44&amp;"\"&amp;$E26,Values!$A$40&amp;"\"&amp;Values!$A$20&amp;"\"&amp;$E26),IF($Z26="pr",HYPERLINK(Values!$C$43,Values!$A$40&amp;"\"&amp;Values!$A$19),IF($Z26="ex",HYPERLINK(Values!$B$54,Values!$A$53&amp;" folder "&amp;$G26),IF($Z26="","What type of script is it?",IF($Z26="mc",HYPERLINK(Values!$B$57&amp;"\"&amp;$E26,Values!$A$55&amp;" "&amp;$E26&amp;"\"&amp;$G26),HYPERLINK(Values!$B$3&amp;F26&amp;"\"&amp;$H26,"OWNED\"&amp;$E26&amp;"\"&amp;$H26&amp;"\")))))))))</f>
        <v>Extensions folder copy-pasta</v>
      </c>
      <c r="AC26" s="63" t="str">
        <f>IF($M26=0,"CS6 unsupported",IF(AND($M26=1,$Z26="un"),HYPERLINK(Values!$B$69,Values!$A$68),IF(AND($M26=1,$Z26="s",$J26="trial"),HYPERLINK(Values!$C$17&amp;"\TRIALS",Values!A$15&amp;" "&amp;Values!$A$17&amp;"\TRIALS"),IF(AND($M26=1,$Z26="s"),HYPERLINK(Values!$C$17,Values!$A$15&amp;"\"&amp;Values!$A$17),IF(AND($M26=1,$Z26="ui"),HYPERLINK(Values!$C$18,Values!$A$15&amp;"\"&amp;Values!$A$18),IF(AND($M26=1,$Z26="c"),HYPERLINK(Values!$C$4,Values!$A$4),IF(AND($M26=1,$Z26="p"),HYPERLINK(Values!$C$20&amp;"\"&amp;$E26,Values!$A$15&amp;"\"&amp;Values!$A$20&amp;"\"&amp;$E26),IF(AND($M26=1,$Z26="pr"),HYPERLINK(Values!$C$19,Values!$A$15&amp;"\"&amp;Values!$A$19),IF(AND($M26=1,$Z26="mc"),HYPERLINK(Values!$B$56,Values!$A$55&amp;" "&amp;$G26),IF(AND($M26=1,$Z26=""),"What type of script is it?",HYPERLINK(Values!$B$3&amp;E26&amp;"\"&amp;$H26,"OWNED\"&amp;$E26&amp;"\"&amp;$H26&amp;"\")))))))))))</f>
        <v>CS6 unsupported</v>
      </c>
      <c r="AD26" s="65"/>
      <c r="AH26" s="37" t="str">
        <f t="shared" si="5"/>
        <v/>
      </c>
      <c r="AI26" s="81">
        <f>IFERROR(IF(AE26="s",AH26*Values!$C$1,AF26*Values!$C$1),"")</f>
        <v>0</v>
      </c>
      <c r="AJ26" s="65"/>
    </row>
    <row r="27" spans="1:38" s="63" customFormat="1" ht="18.75" customHeight="1" x14ac:dyDescent="0.25">
      <c r="A27"/>
      <c r="B27"/>
      <c r="C27" s="63">
        <v>100861670</v>
      </c>
      <c r="D27" s="63" t="s">
        <v>93</v>
      </c>
      <c r="E27" s="63" t="s">
        <v>1035</v>
      </c>
      <c r="F27" s="63" t="s">
        <v>1036</v>
      </c>
      <c r="G27" s="63" t="s">
        <v>1037</v>
      </c>
      <c r="H27" s="63" t="s">
        <v>1038</v>
      </c>
      <c r="I27" s="63" t="str">
        <f t="shared" si="6"/>
        <v>https://aescripts.com/shape-layer-toolbar</v>
      </c>
      <c r="J27" s="67" t="s">
        <v>1039</v>
      </c>
      <c r="K27" s="63" t="str">
        <f t="shared" si="7"/>
        <v xml:space="preserve"> DDSLT*LUC*TRUDEL*415131725221377SUL1</v>
      </c>
      <c r="M27" s="63">
        <v>0</v>
      </c>
      <c r="N27" s="63" t="str">
        <f>IF(OR(M27=1,L27="CS6",O27="CS6"),"YES",IF(OR(M27=0,M27=""),"NO"))</f>
        <v>NO</v>
      </c>
      <c r="O27" s="64" t="s">
        <v>134</v>
      </c>
      <c r="P27" s="64" t="s">
        <v>98</v>
      </c>
      <c r="Q27" s="65" t="s">
        <v>43</v>
      </c>
      <c r="R27" s="66">
        <v>43349</v>
      </c>
      <c r="S27" s="65" t="s">
        <v>159</v>
      </c>
      <c r="T27" s="65" t="s">
        <v>1040</v>
      </c>
      <c r="U27" s="63" t="str">
        <f t="shared" si="8"/>
        <v>shape-layer-toolbar help</v>
      </c>
      <c r="V27" s="65" t="s">
        <v>1041</v>
      </c>
      <c r="W27" s="63" t="str">
        <f>IF(J27="trial",HYPERLINK(Values!$C$2&amp;$E27&amp;"\"&amp;$H27,"*TRIAL* "&amp;$E27&amp;"\"&amp;$H27),HYPERLINK(Values!$B$3&amp;E27&amp;"\"&amp;$H27,"OWNED\"&amp;$E27&amp;"\"&amp;$H27&amp;"\"))</f>
        <v>OWNED\DaanDirk de Jonge\shapelayertoolbar_v1.0.3\</v>
      </c>
      <c r="X27" s="63" t="s">
        <v>44</v>
      </c>
      <c r="Y27" s="64" t="s">
        <v>72</v>
      </c>
      <c r="Z27" s="64" t="s">
        <v>72</v>
      </c>
      <c r="AA27" s="63" t="str">
        <f>IF(AND($Z27="s",$J27="trial"),HYPERLINK(Values!$C$47&amp;"\TRIALS",Values!$A$46&amp;"\"&amp;Values!$A$17&amp;"\TRIALS"),IF($Z27="s",HYPERLINK(Values!$C$47,Values!$A$46&amp;"\"&amp;Values!$A$17),IF($Z27="ui",HYPERLINK(Values!$C$48,Values!$A$46&amp;"\"&amp;Values!$A$18),IF($Z27="c",HYPERLINK(Values!$C$4,Values!$A$4),IF($Z27="p",HYPERLINK(Values!$C$50&amp;"\"&amp;$E27,Values!$A$46&amp;"\"&amp;Values!$A$20&amp;"\"&amp;$E27),IF($Z27="pr",HYPERLINK(Values!$C$49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"&amp;$E27&amp;"\"&amp;$G27),HYPERLINK(Values!$B$3&amp;E27&amp;"\"&amp;$H27,"OWNED\"&amp;$E27&amp;"\"&amp;$H27&amp;"\"))))))))))</f>
        <v>CC 2018\ScriptUI Panels</v>
      </c>
      <c r="AB27" s="2" t="str">
        <f>IF($Z27="s",HYPERLINK(Values!$C$41,Values!$A$40&amp;"\"&amp;Values!$A$17),IF($Z27="ui",HYPERLINK(Values!$C$42,Values!$A$40&amp;"\"&amp;Values!$A$18),IF($Z27="c",HYPERLINK(Values!$C$4,Values!$A$4),IF($Z27="p",HYPERLINK(Values!$C$44&amp;"\"&amp;$E27,Values!$A$40&amp;"\"&amp;Values!$A$20&amp;"\"&amp;$E27),IF($Z27="pr",HYPERLINK(Values!$C$43,Values!$A$40&amp;"\"&amp;Values!$A$19),IF($Z27="ex",HYPERLINK(Values!$B$54,Values!$A$53&amp;" folder "&amp;$G27),IF($Z27="","What type of script is it?",IF($Z27="mc",HYPERLINK(Values!$B$57&amp;"\"&amp;$E27,Values!$A$55&amp;" "&amp;$E27&amp;"\"&amp;$G27),HYPERLINK(Values!$B$3&amp;F27&amp;"\"&amp;$H27,"OWNED\"&amp;$E27&amp;"\"&amp;$H27&amp;"\")))))))))</f>
        <v>CC 2017\ScriptUI Panels</v>
      </c>
      <c r="AC27" s="63" t="str">
        <f>IF($M27=0,"CS6 unsupported",IF(AND($M27=1,$Z27="un"),HYPERLINK(Values!$B$69,Values!$A$68),IF(AND($M27=1,$Z27="s",$J27="trial"),HYPERLINK(Values!$C$17&amp;"\TRIALS",Values!A$15&amp;" "&amp;Values!$A$17&amp;"\TRIALS"),IF(AND($M27=1,$Z27="s"),HYPERLINK(Values!$C$17,Values!$A$15&amp;"\"&amp;Values!$A$17),IF(AND($M27=1,$Z27="ui"),HYPERLINK(Values!$C$18,Values!$A$15&amp;"\"&amp;Values!$A$18),IF(AND($M27=1,$Z27="c"),HYPERLINK(Values!$C$4,Values!$A$4),IF(AND($M27=1,$Z27="p"),HYPERLINK(Values!$C$20&amp;"\"&amp;$E27,Values!$A$15&amp;"\"&amp;Values!$A$20&amp;"\"&amp;$E27),IF(AND($M27=1,$Z27="pr"),HYPERLINK(Values!$C$19,Values!$A$15&amp;"\"&amp;Values!$A$19),IF(AND($M27=1,$Z27="mc"),HYPERLINK(Values!$B$56,Values!$A$55&amp;" "&amp;$G27),IF(AND($M27=1,$Z27=""),"What type of script is it?",HYPERLINK(Values!$B$3&amp;E27&amp;"\"&amp;$H27,"OWNED\"&amp;$E27&amp;"\"&amp;$H27&amp;"\")))))))))))</f>
        <v>CS6 unsupported</v>
      </c>
      <c r="AD27" s="65"/>
      <c r="AH27" s="37" t="str">
        <f t="shared" si="5"/>
        <v/>
      </c>
      <c r="AI27" s="81">
        <f>IFERROR(IF(AE27="s",AH27*Values!$C$1,AF27*Values!$C$1),"")</f>
        <v>0</v>
      </c>
      <c r="AJ27" s="65"/>
    </row>
    <row r="28" spans="1:38" s="63" customFormat="1" ht="18.75" customHeight="1" x14ac:dyDescent="0.25">
      <c r="A28"/>
      <c r="B28"/>
      <c r="J28" s="67"/>
      <c r="O28" s="64"/>
      <c r="P28" s="64"/>
      <c r="Q28" s="65"/>
      <c r="R28" s="66"/>
      <c r="S28" s="65"/>
      <c r="T28" s="65"/>
      <c r="V28" s="65"/>
      <c r="Y28" s="64"/>
      <c r="Z28" s="64"/>
      <c r="AB28" s="2" t="str">
        <f>IF($Z28="s",HYPERLINK(Values!$C$41,Values!$A$40&amp;"\"&amp;Values!$A$17),IF($Z28="ui",HYPERLINK(Values!$C$42,Values!$A$40&amp;"\"&amp;Values!$A$18),IF($Z28="c",HYPERLINK(Values!$C$4,Values!$A$4),IF($Z28="p",HYPERLINK(Values!$C$44&amp;"\"&amp;$E28,Values!$A$40&amp;"\"&amp;Values!$A$20&amp;"\"&amp;$E28),IF($Z28="pr",HYPERLINK(Values!$C$43,Values!$A$40&amp;"\"&amp;Values!$A$19),IF($Z28="ex",HYPERLINK(Values!$B$54,Values!$A$53&amp;" folder "&amp;$G28),IF($Z28="","What type of script is it?",IF($Z28="mc",HYPERLINK(Values!$B$57&amp;"\"&amp;$E28,Values!$A$55&amp;" "&amp;$E28&amp;"\"&amp;$G28),HYPERLINK(Values!$B$3&amp;F28&amp;"\"&amp;$H28,"OWNED\"&amp;$E28&amp;"\"&amp;$H28&amp;"\")))))))))</f>
        <v>What type of script is it?</v>
      </c>
      <c r="AD28" s="65"/>
      <c r="AH28" s="37" t="str">
        <f t="shared" si="5"/>
        <v/>
      </c>
      <c r="AI28" s="81">
        <f>IFERROR(IF(AE28="s",AH28*Values!$C$1,AF28*Values!$C$1),"")</f>
        <v>0</v>
      </c>
      <c r="AJ28" s="65"/>
    </row>
    <row r="29" spans="1:38" x14ac:dyDescent="0.25">
      <c r="C29" s="91">
        <v>101148040</v>
      </c>
      <c r="D29" s="83">
        <v>43801</v>
      </c>
      <c r="E29" s="5" t="s">
        <v>644</v>
      </c>
      <c r="F29" s="5" t="s">
        <v>1042</v>
      </c>
      <c r="G29" s="5" t="s">
        <v>1043</v>
      </c>
      <c r="H29" t="s">
        <v>1044</v>
      </c>
      <c r="I29" s="2" t="str">
        <f>HYPERLINK("https://aescripts.com/"&amp;G29)</f>
        <v>https://aescripts.com/swatcheroo</v>
      </c>
      <c r="J29" t="s">
        <v>1029</v>
      </c>
      <c r="K29" s="2" t="str">
        <f>HYPERLINK("https://aescripts.com/downloadable/customer/products/?dir=asc&amp;limit=50&amp;order=product_name",J29)</f>
        <v>DMMC*LUC*TRUDEL*475654717279776SUL1</v>
      </c>
      <c r="L29" s="5"/>
      <c r="M29">
        <v>1</v>
      </c>
      <c r="N29" t="str">
        <f>IF(OR(M29=1,L29="CS6",P29="CS6"),"YES",IF(OR(M29=0,M29=""),"NO"))</f>
        <v>YES</v>
      </c>
      <c r="O29" s="15"/>
      <c r="P29" s="15"/>
      <c r="Q29" s="1"/>
      <c r="S29" s="1"/>
      <c r="T29" s="1"/>
      <c r="U29" s="2" t="str">
        <f>IF($V29="",HYPERLINK("https://aescripts.com/"&amp;$G29,$G29&amp;" help"),HYPERLINK($V29,$G29&amp;" help"))</f>
        <v>swatcheroo help</v>
      </c>
      <c r="W29" s="2" t="str">
        <f>IF(J29="trial",HYPERLINK(Values!$C$2&amp;$E29,"*TRIAL* "&amp;$E29&amp;"\"&amp;$H29),HYPERLINK(Values!$B$3&amp;E29&amp;"\"&amp;$H29,"OWNED\"&amp;$E29&amp;"\"&amp;$H29&amp;"\"))</f>
        <v>OWNED\Zack Lovatt\swatcheroo-v1.0.0\</v>
      </c>
      <c r="X29" s="2" t="s">
        <v>44</v>
      </c>
      <c r="Y29" s="15"/>
      <c r="Z29" s="15"/>
      <c r="AA29" s="2" t="str">
        <f>IF($Z29="s",HYPERLINK(Values!$C$47,Values!$A$46&amp;"\"&amp;Values!$A$17),IF($Z29="ui",HYPERLINK(Values!$C$48,Values!$A$46&amp;"\"&amp;Values!$A$18),IF($Z29="c",HYPERLINK(Values!$C$4,Values!$A$4),IF($Z29="p",HYPERLINK(Values!$C$50&amp;"\"&amp;$E29,Values!$A$46&amp;"\"&amp;Values!$A$20&amp;"\"&amp;$E29),IF($Z29="pr",HYPERLINK(Values!$C$49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"&amp;$E29&amp;"\"&amp;$G29),HYPERLINK(Values!$B$3&amp;E29&amp;"\"&amp;$H29,"OWNED\"&amp;$E29&amp;"\"&amp;$H29&amp;"\")))))))))</f>
        <v>What type of script is it?</v>
      </c>
      <c r="AB29" s="2" t="str">
        <f>IF($Z29="s",HYPERLINK(Values!$C$41,Values!$A$40&amp;"\"&amp;Values!$A$17),IF($Z29="ui",HYPERLINK(Values!$C$42,Values!$A$40&amp;"\"&amp;Values!$A$18),IF($Z29="c",HYPERLINK(Values!$C$4,Values!$A$4),IF($Z29="p",HYPERLINK(Values!$C$44&amp;"\"&amp;$E29,Values!$A$40&amp;"\"&amp;Values!$A$20&amp;"\"&amp;$E29),IF($Z29="pr",HYPERLINK(Values!$C$43,Values!$A$40&amp;"\"&amp;Values!$A$19),IF($Z29="ex",HYPERLINK(Values!$B$54,Values!$A$53&amp;" folder "&amp;$G29),IF($Z29="","What type of script is it?",IF($Z29="mc",HYPERLINK(Values!$B$57&amp;"\"&amp;$E29,Values!$A$55&amp;" "&amp;$E29&amp;"\"&amp;$G29),HYPERLINK(Values!$B$3&amp;F29&amp;"\"&amp;$H29,"OWNED\"&amp;$E29&amp;"\"&amp;$H29&amp;"\")))))))))</f>
        <v>What type of script is it?</v>
      </c>
      <c r="AC29" s="2" t="str">
        <f>IF($M29=0,"CS6 unsupported",IF(AND($M29=1,$Z29="un"),HYPERLINK(Values!$B$69,Values!$A$68),IF(AND($M29=1,$Z29="s"),HYPERLINK(Values!$C$17,Values!$A$15&amp;"\"&amp;Values!$A$17),IF(AND($M29=1,$Z29="ui"),HYPERLINK(Values!$C$18,Values!$A$15&amp;"\"&amp;Values!$A$18),IF(AND($M29=1,$Z29="c"),HYPERLINK(Values!$C$4,Values!$A$4),IF(AND($M29=1,$Z29="p"),HYPERLINK(Values!$C$20&amp;"\"&amp;$E29,Values!$A$15&amp;"\"&amp;Values!$A$20&amp;"\"&amp;$E29),IF(AND($M29=1,$Z29="pr"),HYPERLINK(Values!$C$19,Values!$A$15&amp;"\"&amp;Values!$A$19),IF(AND($M29=1,$Z29="mc"),HYPERLINK(Values!$B$56,Values!$A$55&amp;" "&amp;$G29),IF(AND($M29=1,$Z29=""),"What type of script is it?",HYPERLINK(Values!$B$3&amp;E29&amp;"\"&amp;$H29,"OWNED\"&amp;$E29&amp;"\"&amp;$H29&amp;"\"))))))))))</f>
        <v>What type of script is it?</v>
      </c>
      <c r="AD29" s="1"/>
      <c r="AE29" s="24"/>
      <c r="AH29" s="22"/>
      <c r="AI29" s="81">
        <f>IFERROR(IF(AE29="s",AH29*Values!$C$1,AF29*Values!$C$1),"")</f>
        <v>0</v>
      </c>
      <c r="AJ29" s="1"/>
    </row>
    <row r="30" spans="1:38" x14ac:dyDescent="0.25">
      <c r="C30" s="91">
        <v>101148040</v>
      </c>
      <c r="D30" s="83">
        <v>43801</v>
      </c>
      <c r="E30" s="5" t="s">
        <v>1045</v>
      </c>
      <c r="F30" s="5" t="s">
        <v>1046</v>
      </c>
      <c r="G30" s="5" t="s">
        <v>1047</v>
      </c>
      <c r="H30" t="s">
        <v>1048</v>
      </c>
      <c r="I30" s="2" t="str">
        <f>HYPERLINK("https://aescripts.com/"&amp;G30)</f>
        <v>https://aescripts.com/projection-3d</v>
      </c>
      <c r="J30" t="s">
        <v>1049</v>
      </c>
      <c r="K30" s="2" t="str">
        <f>HYPERLINK("https://aescripts.com/downloadable/customer/products/?dir=asc&amp;limit=50&amp;order=product_name",J30)</f>
        <v>NWSP2*LUC*TRUDEL*152423313285416SUL1</v>
      </c>
      <c r="L30" s="5"/>
      <c r="M30">
        <v>1</v>
      </c>
      <c r="N30" t="str">
        <f>IF(OR(M30=1,L30="CS6",P30="CS6"),"YES",IF(OR(M30=0,M30=""),"NO"))</f>
        <v>YES</v>
      </c>
      <c r="O30" s="15" t="s">
        <v>196</v>
      </c>
      <c r="P30" s="15" t="s">
        <v>231</v>
      </c>
      <c r="Q30" s="1" t="s">
        <v>1050</v>
      </c>
      <c r="R30" s="11">
        <v>43763</v>
      </c>
      <c r="S30" s="1"/>
      <c r="T30" s="1"/>
      <c r="U30" s="2" t="str">
        <f>IF($V30="",HYPERLINK("https://aescripts.com/"&amp;$G30,$G30&amp;" help"),HYPERLINK($V30,$G30&amp;" help"))</f>
        <v>projection-3d help</v>
      </c>
      <c r="V30" s="1" t="s">
        <v>1051</v>
      </c>
      <c r="W30" s="2" t="str">
        <f>IF(J30="trial",HYPERLINK(Values!$C$2&amp;$E30,"*TRIAL* "&amp;$E30&amp;"\"&amp;$H30),HYPERLINK(Values!$B$3&amp;E30&amp;"\"&amp;$H30,"OWNED\"&amp;$E30&amp;"\"&amp;$H30&amp;"\"))</f>
        <v>OWNED\Nataworkstudio\projection_3d_v2.01\</v>
      </c>
      <c r="X30" s="2" t="s">
        <v>44</v>
      </c>
      <c r="Y30" s="15"/>
      <c r="Z30" s="15"/>
      <c r="AA30" s="2" t="str">
        <f>IF($Z30="s",HYPERLINK(Values!$C$47,Values!$A$46&amp;"\"&amp;Values!$A$17),IF($Z30="ui",HYPERLINK(Values!$C$48,Values!$A$46&amp;"\"&amp;Values!$A$18),IF($Z30="c",HYPERLINK(Values!$C$4,Values!$A$4),IF($Z30="p",HYPERLINK(Values!$C$50&amp;"\"&amp;$E30,Values!$A$46&amp;"\"&amp;Values!$A$20&amp;"\"&amp;$E30),IF($Z30="pr",HYPERLINK(Values!$C$49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"&amp;$E30&amp;"\"&amp;$G30),HYPERLINK(Values!$B$3&amp;E30&amp;"\"&amp;$H30,"OWNED\"&amp;$E30&amp;"\"&amp;$H30&amp;"\")))))))))</f>
        <v>What type of script is it?</v>
      </c>
      <c r="AB30" s="2" t="str">
        <f>IF($Z30="s",HYPERLINK(Values!$C$41,Values!$A$40&amp;"\"&amp;Values!$A$17),IF($Z30="ui",HYPERLINK(Values!$C$42,Values!$A$40&amp;"\"&amp;Values!$A$18),IF($Z30="c",HYPERLINK(Values!$C$4,Values!$A$4),IF($Z30="p",HYPERLINK(Values!$C$44&amp;"\"&amp;$E30,Values!$A$40&amp;"\"&amp;Values!$A$20&amp;"\"&amp;$E30),IF($Z30="pr",HYPERLINK(Values!$C$43,Values!$A$40&amp;"\"&amp;Values!$A$19),IF($Z30="ex",HYPERLINK(Values!$B$54,Values!$A$53&amp;" folder "&amp;$G30),IF($Z30="","What type of script is it?",IF($Z30="mc",HYPERLINK(Values!$B$57&amp;"\"&amp;$E30,Values!$A$55&amp;" "&amp;$E30&amp;"\"&amp;$G30),HYPERLINK(Values!$B$3&amp;F30&amp;"\"&amp;$H30,"OWNED\"&amp;$E30&amp;"\"&amp;$H30&amp;"\")))))))))</f>
        <v>What type of script is it?</v>
      </c>
      <c r="AC30" s="2" t="str">
        <f>IF($M30=0,"CS6 unsupported",IF(AND($M30=1,$Z30="un"),HYPERLINK(Values!$B$69,Values!$A$68),IF(AND($M30=1,$Z30="s"),HYPERLINK(Values!$C$17,Values!$A$15&amp;"\"&amp;Values!$A$17),IF(AND($M30=1,$Z30="ui"),HYPERLINK(Values!$C$18,Values!$A$15&amp;"\"&amp;Values!$A$18),IF(AND($M30=1,$Z30="c"),HYPERLINK(Values!$C$4,Values!$A$4),IF(AND($M30=1,$Z30="p"),HYPERLINK(Values!$C$20&amp;"\"&amp;$E30,Values!$A$15&amp;"\"&amp;Values!$A$20&amp;"\"&amp;$E30),IF(AND($M30=1,$Z30="pr"),HYPERLINK(Values!$C$19,Values!$A$15&amp;"\"&amp;Values!$A$19),IF(AND($M30=1,$Z30="mc"),HYPERLINK(Values!$B$56,Values!$A$55&amp;" "&amp;$G30),IF(AND($M30=1,$Z30=""),"What type of script is it?",HYPERLINK(Values!$B$3&amp;E30&amp;"\"&amp;$H30,"OWNED\"&amp;$E30&amp;"\"&amp;$H30&amp;"\"))))))))))</f>
        <v>What type of script is it?</v>
      </c>
      <c r="AD30" s="1"/>
      <c r="AE30" s="24"/>
      <c r="AH30" s="22"/>
      <c r="AI30" s="81">
        <f>IFERROR(IF(AE30="s",AH30*Values!$C$1,AF30*Values!$C$1),"")</f>
        <v>0</v>
      </c>
      <c r="AJ30" s="1"/>
    </row>
    <row r="31" spans="1:38" x14ac:dyDescent="0.25">
      <c r="C31" t="s">
        <v>93</v>
      </c>
      <c r="D31" t="s">
        <v>93</v>
      </c>
      <c r="E31" s="5" t="s">
        <v>4</v>
      </c>
      <c r="F31" s="5" t="s">
        <v>242</v>
      </c>
      <c r="G31" s="5" t="s">
        <v>243</v>
      </c>
      <c r="I31" s="2" t="str">
        <f>HYPERLINK("https://aescripts.com/"&amp;G31)</f>
        <v>https://aescripts.com/scriptname</v>
      </c>
      <c r="J31" t="s">
        <v>116</v>
      </c>
      <c r="K31" s="2" t="str">
        <f>HYPERLINK("https://aescripts.com/downloadable/customer/products/?dir=asc&amp;limit=50&amp;order=product_name",J31)</f>
        <v>No license required</v>
      </c>
      <c r="L31" s="5"/>
      <c r="M31">
        <v>1</v>
      </c>
      <c r="N31" t="str">
        <f>IF(OR(M31=1,L31="CS6",P31="CS6"),"YES",IF(OR(M31=0,M31=""),"NO"))</f>
        <v>YES</v>
      </c>
      <c r="O31" s="15"/>
      <c r="P31" s="15"/>
      <c r="Q31" s="1"/>
      <c r="S31" s="1"/>
      <c r="T31" s="1"/>
      <c r="U31" s="2" t="str">
        <f>IF($V31="",HYPERLINK("https://aescripts.com/"&amp;$G31,$G31&amp;" help"),HYPERLINK($V31,$G31&amp;" help"))</f>
        <v>scriptname help</v>
      </c>
      <c r="W31" s="2" t="str">
        <f>IF(J31="trial",HYPERLINK(Values!$C$2&amp;$E31,"*TRIAL* "&amp;$E31&amp;"\"&amp;$H31),HYPERLINK(Values!$B$3&amp;E31&amp;"\"&amp;$H31,"OWNED\"&amp;$E31&amp;"\"&amp;$H31&amp;"\"))</f>
        <v>OWNED\Author\\</v>
      </c>
      <c r="X31" s="2" t="s">
        <v>44</v>
      </c>
      <c r="Y31" s="15"/>
      <c r="Z31" s="15"/>
      <c r="AA31" s="2" t="str">
        <f>IF($Z31="s",HYPERLINK(Values!$C$47,Values!$A$46&amp;"\"&amp;Values!$A$17),IF($Z31="ui",HYPERLINK(Values!$C$48,Values!$A$46&amp;"\"&amp;Values!$A$18),IF($Z31="c",HYPERLINK(Values!$C$4,Values!$A$4),IF($Z31="p",HYPERLINK(Values!$C$50&amp;"\"&amp;$E31,Values!$A$46&amp;"\"&amp;Values!$A$20&amp;"\"&amp;$E31),IF($Z31="pr",HYPERLINK(Values!$C$49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"&amp;$E31&amp;"\"&amp;$G31),HYPERLINK(Values!$B$3&amp;E31&amp;"\"&amp;$H31,"OWNED\"&amp;$E31&amp;"\"&amp;$H31&amp;"\")))))))))</f>
        <v>What type of script is it?</v>
      </c>
      <c r="AB31" s="2" t="str">
        <f>IF($Z31="s",HYPERLINK(Values!$C$41,Values!$A$40&amp;"\"&amp;Values!$A$17),IF($Z31="ui",HYPERLINK(Values!$C$42,Values!$A$40&amp;"\"&amp;Values!$A$18),IF($Z31="c",HYPERLINK(Values!$C$4,Values!$A$4),IF($Z31="p",HYPERLINK(Values!$C$44&amp;"\"&amp;$E31,Values!$A$40&amp;"\"&amp;Values!$A$20&amp;"\"&amp;$E31),IF($Z31="pr",HYPERLINK(Values!$C$43,Values!$A$40&amp;"\"&amp;Values!$A$19),IF($Z31="ex",HYPERLINK(Values!$B$54,Values!$A$53&amp;" folder "&amp;$G31),IF($Z31="","What type of script is it?",IF($Z31="mc",HYPERLINK(Values!$B$57&amp;"\"&amp;$E31,Values!$A$55&amp;" "&amp;$E31&amp;"\"&amp;$G31),HYPERLINK(Values!$B$3&amp;F31&amp;"\"&amp;$H31,"OWNED\"&amp;$E31&amp;"\"&amp;$H31&amp;"\")))))))))</f>
        <v>What type of script is it?</v>
      </c>
      <c r="AC31" s="2" t="str">
        <f>IF($M31=0,"CS6 unsupported",IF(AND($M31=1,$Z31="un"),HYPERLINK(Values!$B$69,Values!$A$68),IF(AND($M31=1,$Z31="s"),HYPERLINK(Values!$C$17,Values!$A$15&amp;"\"&amp;Values!$A$17),IF(AND($M31=1,$Z31="ui"),HYPERLINK(Values!$C$18,Values!$A$15&amp;"\"&amp;Values!$A$18),IF(AND($M31=1,$Z31="c"),HYPERLINK(Values!$C$4,Values!$A$4),IF(AND($M31=1,$Z31="p"),HYPERLINK(Values!$C$20&amp;"\"&amp;$E31,Values!$A$15&amp;"\"&amp;Values!$A$20&amp;"\"&amp;$E31),IF(AND($M31=1,$Z31="pr"),HYPERLINK(Values!$C$19,Values!$A$15&amp;"\"&amp;Values!$A$19),IF(AND($M31=1,$Z31="mc"),HYPERLINK(Values!$B$56,Values!$A$55&amp;" "&amp;$G31),IF(AND($M31=1,$Z31=""),"What type of script is it?",HYPERLINK(Values!$B$3&amp;E31&amp;"\"&amp;$H31,"OWNED\"&amp;$E31&amp;"\"&amp;$H31&amp;"\"))))))))))</f>
        <v>What type of script is it?</v>
      </c>
      <c r="AD31" s="1"/>
      <c r="AE31" s="24"/>
      <c r="AH31" s="22"/>
      <c r="AI31" s="81">
        <f>IFERROR(IF(AE31="s",AH31*Values!$C$1,AF31*Values!$C$1),"")</f>
        <v>0</v>
      </c>
      <c r="AJ31" s="1"/>
    </row>
    <row r="32" spans="1:38" x14ac:dyDescent="0.25">
      <c r="C32" t="s">
        <v>93</v>
      </c>
      <c r="D32" t="s">
        <v>93</v>
      </c>
      <c r="E32" s="5" t="s">
        <v>4</v>
      </c>
      <c r="F32" s="5" t="s">
        <v>242</v>
      </c>
      <c r="G32" s="5" t="s">
        <v>243</v>
      </c>
      <c r="I32" s="2" t="str">
        <f>HYPERLINK("https://aescripts.com/"&amp;G32)</f>
        <v>https://aescripts.com/scriptname</v>
      </c>
      <c r="J32" t="s">
        <v>116</v>
      </c>
      <c r="K32" s="2" t="str">
        <f>HYPERLINK("https://aescripts.com/downloadable/customer/products/?dir=asc&amp;limit=50&amp;order=product_name",J32)</f>
        <v>No license required</v>
      </c>
      <c r="L32" s="5"/>
      <c r="M32">
        <v>1</v>
      </c>
      <c r="N32" t="str">
        <f>IF(OR(M32=1,L32="CS6",P32="CS6"),"YES",IF(OR(M32=0,M32=""),"NO"))</f>
        <v>YES</v>
      </c>
      <c r="O32" s="15"/>
      <c r="P32" s="15"/>
      <c r="Q32" s="1"/>
      <c r="S32" s="1"/>
      <c r="T32" s="1"/>
      <c r="U32" s="2" t="str">
        <f>IF($V32="",HYPERLINK("https://aescripts.com/"&amp;$G32,$G32&amp;" help"),HYPERLINK($V32,$G32&amp;" help"))</f>
        <v>scriptname help</v>
      </c>
      <c r="W32" s="2" t="str">
        <f>IF(J32="trial",HYPERLINK(Values!$C$2&amp;$E32,"*TRIAL* "&amp;$E32&amp;"\"&amp;$H32),HYPERLINK(Values!$B$3&amp;E32&amp;"\"&amp;$H32,"OWNED\"&amp;$E32&amp;"\"&amp;$H32&amp;"\"))</f>
        <v>OWNED\Author\\</v>
      </c>
      <c r="X32" s="2" t="s">
        <v>44</v>
      </c>
      <c r="Y32" s="15"/>
      <c r="Z32" s="15"/>
      <c r="AA32" s="2" t="str">
        <f>IF($Z32="s",HYPERLINK(Values!$C$47,Values!$A$46&amp;"\"&amp;Values!$A$17),IF($Z32="ui",HYPERLINK(Values!$C$48,Values!$A$46&amp;"\"&amp;Values!$A$18),IF($Z32="c",HYPERLINK(Values!$C$4,Values!$A$4),IF($Z32="p",HYPERLINK(Values!$C$50&amp;"\"&amp;$E32,Values!$A$46&amp;"\"&amp;Values!$A$20&amp;"\"&amp;$E32),IF($Z32="pr",HYPERLINK(Values!$C$49,Values!$A$46&amp;"\"&amp;Values!$A$19),IF($Z32="ex",HYPERLINK(Values!$B$54,Values!$A$53&amp;" folder "&amp;$G32),IF($Z32="","What type of script is it?",IF($Z32="mc",HYPERLINK(Values!$B$57&amp;"\"&amp;$E32,Values!$A$55&amp;" "&amp;$E32&amp;"\"&amp;$G32),HYPERLINK(Values!$B$3&amp;E32&amp;"\"&amp;$H32,"OWNED\"&amp;$E32&amp;"\"&amp;$H32&amp;"\")))))))))</f>
        <v>What type of script is it?</v>
      </c>
      <c r="AB32" s="2" t="str">
        <f>IF($Z32="s",HYPERLINK(Values!$C$41,Values!$A$40&amp;"\"&amp;Values!$A$17),IF($Z32="ui",HYPERLINK(Values!$C$42,Values!$A$40&amp;"\"&amp;Values!$A$18),IF($Z32="c",HYPERLINK(Values!$C$4,Values!$A$4),IF($Z32="p",HYPERLINK(Values!$C$44&amp;"\"&amp;$E32,Values!$A$40&amp;"\"&amp;Values!$A$20&amp;"\"&amp;$E32),IF($Z32="pr",HYPERLINK(Values!$C$43,Values!$A$40&amp;"\"&amp;Values!$A$19),IF($Z32="ex",HYPERLINK(Values!$B$54,Values!$A$53&amp;" folder "&amp;$G32),IF($Z32="","What type of script is it?",IF($Z32="mc",HYPERLINK(Values!$B$57&amp;"\"&amp;$E32,Values!$A$55&amp;" "&amp;$E32&amp;"\"&amp;$G32),HYPERLINK(Values!$B$3&amp;F32&amp;"\"&amp;$H32,"OWNED\"&amp;$E32&amp;"\"&amp;$H32&amp;"\")))))))))</f>
        <v>What type of script is it?</v>
      </c>
      <c r="AC32" s="2" t="str">
        <f>IF($M32=0,"CS6 unsupported",IF(AND($M32=1,$Z32="un"),HYPERLINK(Values!$B$69,Values!$A$68),IF(AND($M32=1,$Z32="s"),HYPERLINK(Values!$C$17,Values!$A$15&amp;"\"&amp;Values!$A$17),IF(AND($M32=1,$Z32="ui"),HYPERLINK(Values!$C$18,Values!$A$15&amp;"\"&amp;Values!$A$18),IF(AND($M32=1,$Z32="c"),HYPERLINK(Values!$C$4,Values!$A$4),IF(AND($M32=1,$Z32="p"),HYPERLINK(Values!$C$20&amp;"\"&amp;$E32,Values!$A$15&amp;"\"&amp;Values!$A$20&amp;"\"&amp;$E32),IF(AND($M32=1,$Z32="pr"),HYPERLINK(Values!$C$19,Values!$A$15&amp;"\"&amp;Values!$A$19),IF(AND($M32=1,$Z32="mc"),HYPERLINK(Values!$B$56,Values!$A$55&amp;" "&amp;$G32),IF(AND($M32=1,$Z32=""),"What type of script is it?",HYPERLINK(Values!$B$3&amp;E32&amp;"\"&amp;$H32,"OWNED\"&amp;$E32&amp;"\"&amp;$H32&amp;"\"))))))))))</f>
        <v>What type of script is it?</v>
      </c>
      <c r="AD32" s="1"/>
      <c r="AE32" s="24"/>
      <c r="AH32" s="22"/>
      <c r="AI32" s="81">
        <f>IFERROR(IF(AE32="s",AH32*Values!$C$1,AF32*Values!$C$1),"")</f>
        <v>0</v>
      </c>
      <c r="AJ32" s="1"/>
    </row>
    <row r="33" spans="3:38" x14ac:dyDescent="0.25">
      <c r="C33" t="s">
        <v>93</v>
      </c>
      <c r="D33" t="s">
        <v>93</v>
      </c>
      <c r="E33" s="5" t="s">
        <v>4</v>
      </c>
      <c r="F33" s="5" t="s">
        <v>242</v>
      </c>
      <c r="G33" s="5" t="s">
        <v>243</v>
      </c>
      <c r="I33" s="2" t="str">
        <f>HYPERLINK("https://aescripts.com/"&amp;G33)</f>
        <v>https://aescripts.com/scriptname</v>
      </c>
      <c r="J33" t="s">
        <v>116</v>
      </c>
      <c r="K33" s="2" t="str">
        <f>HYPERLINK("https://aescripts.com/downloadable/customer/products/?dir=asc&amp;limit=50&amp;order=product_name",J33)</f>
        <v>No license required</v>
      </c>
      <c r="L33" s="5"/>
      <c r="M33">
        <v>1</v>
      </c>
      <c r="N33" t="str">
        <f>IF(OR(M33=1,L33="CS6",P33="CS6"),"YES",IF(OR(M33=0,M33=""),"NO"))</f>
        <v>YES</v>
      </c>
      <c r="O33" s="15"/>
      <c r="P33" s="15"/>
      <c r="Q33" s="1"/>
      <c r="S33" s="1"/>
      <c r="T33" s="1"/>
      <c r="U33" s="2" t="str">
        <f>IF($V33="",HYPERLINK("https://aescripts.com/"&amp;$G33,$G33&amp;" help"),HYPERLINK($V33,$G33&amp;" help"))</f>
        <v>scriptname help</v>
      </c>
      <c r="W33" s="2" t="str">
        <f>IF(J33="trial",HYPERLINK(Values!$C$2&amp;$E33,"*TRIAL* "&amp;$E33&amp;"\"&amp;$H33),HYPERLINK(Values!$B$3&amp;E33&amp;"\"&amp;$H33,"OWNED\"&amp;$E33&amp;"\"&amp;$H33&amp;"\"))</f>
        <v>OWNED\Author\\</v>
      </c>
      <c r="X33" s="2" t="s">
        <v>44</v>
      </c>
      <c r="Y33" s="15"/>
      <c r="Z33" s="15"/>
      <c r="AA33" s="2" t="str">
        <f>IF($Z33="s",HYPERLINK(Values!$C$47,Values!$A$46&amp;"\"&amp;Values!$A$17),IF($Z33="ui",HYPERLINK(Values!$C$48,Values!$A$46&amp;"\"&amp;Values!$A$18),IF($Z33="c",HYPERLINK(Values!$C$4,Values!$A$4),IF($Z33="p",HYPERLINK(Values!$C$50&amp;"\"&amp;$E33,Values!$A$46&amp;"\"&amp;Values!$A$20&amp;"\"&amp;$E33),IF($Z33="pr",HYPERLINK(Values!$C$49,Values!$A$46&amp;"\"&amp;Values!$A$19),IF($Z33="ex",HYPERLINK(Values!$B$54,Values!$A$53&amp;" folder "&amp;$G33),IF($Z33="","What type of script is it?",IF($Z33="mc",HYPERLINK(Values!$B$57&amp;"\"&amp;$E33,Values!$A$55&amp;" "&amp;$E33&amp;"\"&amp;$G33),HYPERLINK(Values!$B$3&amp;E33&amp;"\"&amp;$H33,"OWNED\"&amp;$E33&amp;"\"&amp;$H33&amp;"\")))))))))</f>
        <v>What type of script is it?</v>
      </c>
      <c r="AB33" s="2" t="str">
        <f>IF($Z33="s",HYPERLINK(Values!$C$41,Values!$A$40&amp;"\"&amp;Values!$A$17),IF($Z33="ui",HYPERLINK(Values!$C$42,Values!$A$40&amp;"\"&amp;Values!$A$18),IF($Z33="c",HYPERLINK(Values!$C$4,Values!$A$4),IF($Z33="p",HYPERLINK(Values!$C$44&amp;"\"&amp;$E33,Values!$A$40&amp;"\"&amp;Values!$A$20&amp;"\"&amp;$E33),IF($Z33="pr",HYPERLINK(Values!$C$43,Values!$A$40&amp;"\"&amp;Values!$A$19),IF($Z33="ex",HYPERLINK(Values!$B$54,Values!$A$53&amp;" folder "&amp;$G33),IF($Z33="","What type of script is it?",IF($Z33="mc",HYPERLINK(Values!$B$57&amp;"\"&amp;$E33,Values!$A$55&amp;" "&amp;$E33&amp;"\"&amp;$G33),HYPERLINK(Values!$B$3&amp;F33&amp;"\"&amp;$H33,"OWNED\"&amp;$E33&amp;"\"&amp;$H33&amp;"\")))))))))</f>
        <v>What type of script is it?</v>
      </c>
      <c r="AC33" s="2" t="str">
        <f>IF($M33=0,"CS6 unsupported",IF(AND($M33=1,$Z33="un"),HYPERLINK(Values!$B$69,Values!$A$68),IF(AND($M33=1,$Z33="s"),HYPERLINK(Values!$C$17,Values!$A$15&amp;"\"&amp;Values!$A$17),IF(AND($M33=1,$Z33="ui"),HYPERLINK(Values!$C$18,Values!$A$15&amp;"\"&amp;Values!$A$18),IF(AND($M33=1,$Z33="c"),HYPERLINK(Values!$C$4,Values!$A$4),IF(AND($M33=1,$Z33="p"),HYPERLINK(Values!$C$20&amp;"\"&amp;$E33,Values!$A$15&amp;"\"&amp;Values!$A$20&amp;"\"&amp;$E33),IF(AND($M33=1,$Z33="pr"),HYPERLINK(Values!$C$19,Values!$A$15&amp;"\"&amp;Values!$A$19),IF(AND($M33=1,$Z33="mc"),HYPERLINK(Values!$B$56,Values!$A$55&amp;" "&amp;$G33),IF(AND($M33=1,$Z33=""),"What type of script is it?",HYPERLINK(Values!$B$3&amp;E33&amp;"\"&amp;$H33,"OWNED\"&amp;$E33&amp;"\"&amp;$H33&amp;"\"))))))))))</f>
        <v>What type of script is it?</v>
      </c>
      <c r="AD33" s="1"/>
      <c r="AE33" s="24"/>
      <c r="AH33" s="22"/>
      <c r="AI33" s="81">
        <f>IFERROR(IF(AE33="s",AH33*Values!$C$1,AF33*Values!$C$1),"")</f>
        <v>0</v>
      </c>
      <c r="AJ33" s="1"/>
    </row>
    <row r="34" spans="3:38" x14ac:dyDescent="0.25">
      <c r="C34" s="62"/>
      <c r="E34" s="5"/>
      <c r="F34" s="5"/>
      <c r="G34" s="5"/>
      <c r="I34" s="50"/>
      <c r="K34" s="2"/>
      <c r="L34" s="2"/>
      <c r="N34" s="5"/>
      <c r="O34" s="41"/>
      <c r="P34" s="15"/>
      <c r="Q34" s="1"/>
      <c r="S34" s="1"/>
      <c r="T34" s="1"/>
      <c r="U34" s="2"/>
      <c r="W34" s="2"/>
      <c r="X34" s="2"/>
      <c r="Y34" s="15"/>
      <c r="Z34" s="15"/>
      <c r="AA34" s="2"/>
      <c r="AB34" s="2"/>
      <c r="AC34" s="2"/>
      <c r="AD34" s="1"/>
      <c r="AE34" s="16"/>
      <c r="AF34" s="6"/>
      <c r="AG34" s="6"/>
      <c r="AH34" s="37"/>
      <c r="AI34" s="37"/>
      <c r="AJ34" s="37"/>
      <c r="AL34" s="6"/>
    </row>
    <row r="35" spans="3:38" x14ac:dyDescent="0.25">
      <c r="M35" t="s">
        <v>104</v>
      </c>
      <c r="N35" t="str">
        <f>IF(M35=1,"YES",IF(M35=0,"NO",""))</f>
        <v/>
      </c>
      <c r="V35" s="52"/>
      <c r="Y35" s="15"/>
      <c r="Z35" s="15"/>
      <c r="AF35" s="6"/>
      <c r="AG35" s="6"/>
      <c r="AH35" s="38"/>
      <c r="AI35" s="38"/>
    </row>
    <row r="36" spans="3:38" x14ac:dyDescent="0.25">
      <c r="I36" s="10"/>
      <c r="V36" s="52"/>
      <c r="Y36" s="15"/>
      <c r="Z36" s="15"/>
    </row>
    <row r="38" spans="3:38" x14ac:dyDescent="0.25">
      <c r="V38" s="52"/>
      <c r="Y38" s="15"/>
      <c r="Z38" s="15"/>
    </row>
    <row r="39" spans="3:38" x14ac:dyDescent="0.25">
      <c r="V39" s="52"/>
      <c r="Y39" s="15"/>
      <c r="Z39" s="15"/>
    </row>
    <row r="40" spans="3:38" x14ac:dyDescent="0.25">
      <c r="V40" s="52"/>
      <c r="Y40" s="15"/>
      <c r="Z40" s="15"/>
    </row>
    <row r="41" spans="3:38" x14ac:dyDescent="0.25">
      <c r="H41" s="5"/>
      <c r="V41" s="52"/>
      <c r="Y41" s="15"/>
      <c r="Z41" s="15"/>
    </row>
    <row r="42" spans="3:38" x14ac:dyDescent="0.25">
      <c r="V42" s="52"/>
      <c r="Y42" s="15"/>
      <c r="Z42" s="15"/>
    </row>
    <row r="43" spans="3:38" x14ac:dyDescent="0.25">
      <c r="V43" s="52"/>
      <c r="Y43" s="15"/>
      <c r="Z43" s="15"/>
    </row>
    <row r="44" spans="3:38" x14ac:dyDescent="0.25">
      <c r="V44" s="52"/>
      <c r="Y44" s="15"/>
      <c r="Z44" s="15"/>
    </row>
    <row r="45" spans="3:38" x14ac:dyDescent="0.25">
      <c r="V45" s="52"/>
      <c r="Y45" s="15"/>
      <c r="Z45" s="15"/>
    </row>
    <row r="46" spans="3:38" x14ac:dyDescent="0.25">
      <c r="V46" s="52"/>
      <c r="Y46" s="15"/>
      <c r="Z46" s="15"/>
    </row>
    <row r="47" spans="3:38" x14ac:dyDescent="0.25">
      <c r="Y47" s="15"/>
      <c r="Z47" s="15"/>
    </row>
    <row r="48" spans="3:38" x14ac:dyDescent="0.25">
      <c r="Y48" s="15"/>
      <c r="Z48" s="15"/>
    </row>
    <row r="49" spans="8:26" x14ac:dyDescent="0.25">
      <c r="Y49" s="15"/>
      <c r="Z49" s="15"/>
    </row>
    <row r="50" spans="8:26" x14ac:dyDescent="0.25">
      <c r="Y50" s="15"/>
      <c r="Z50" s="15"/>
    </row>
    <row r="51" spans="8:26" x14ac:dyDescent="0.25">
      <c r="Y51" s="15"/>
      <c r="Z51" s="15"/>
    </row>
    <row r="52" spans="8:26" x14ac:dyDescent="0.25">
      <c r="Y52" s="15"/>
      <c r="Z52" s="15"/>
    </row>
    <row r="53" spans="8:26" x14ac:dyDescent="0.25">
      <c r="Y53" s="15"/>
      <c r="Z53" s="15"/>
    </row>
    <row r="54" spans="8:26" x14ac:dyDescent="0.25">
      <c r="Y54" s="15"/>
      <c r="Z54" s="15"/>
    </row>
    <row r="55" spans="8:26" x14ac:dyDescent="0.25">
      <c r="Y55" s="15"/>
      <c r="Z55" s="15"/>
    </row>
    <row r="56" spans="8:26" x14ac:dyDescent="0.25">
      <c r="Y56" s="15"/>
      <c r="Z56" s="15"/>
    </row>
    <row r="57" spans="8:26" x14ac:dyDescent="0.25">
      <c r="H57" s="5"/>
      <c r="Y57" s="15"/>
      <c r="Z57" s="15"/>
    </row>
    <row r="58" spans="8:26" x14ac:dyDescent="0.25">
      <c r="Y58" s="15"/>
      <c r="Z58" s="15"/>
    </row>
    <row r="59" spans="8:26" x14ac:dyDescent="0.25">
      <c r="Y59" s="15"/>
      <c r="Z59" s="15"/>
    </row>
    <row r="60" spans="8:26" x14ac:dyDescent="0.25">
      <c r="Y60" s="15"/>
      <c r="Z60" s="15"/>
    </row>
    <row r="61" spans="8:26" x14ac:dyDescent="0.25">
      <c r="Y61" s="15"/>
      <c r="Z61" s="15"/>
    </row>
    <row r="62" spans="8:26" x14ac:dyDescent="0.25">
      <c r="Y62" s="15"/>
      <c r="Z62" s="15"/>
    </row>
    <row r="63" spans="8:26" x14ac:dyDescent="0.25">
      <c r="Y63" s="15"/>
      <c r="Z63" s="15"/>
    </row>
    <row r="64" spans="8:26" x14ac:dyDescent="0.25">
      <c r="Y64" s="15"/>
      <c r="Z64" s="15"/>
    </row>
    <row r="65" spans="25:26" x14ac:dyDescent="0.25">
      <c r="Y65" s="15"/>
      <c r="Z65" s="15"/>
    </row>
    <row r="66" spans="25:26" x14ac:dyDescent="0.25">
      <c r="Y66" s="15"/>
      <c r="Z66" s="15"/>
    </row>
    <row r="67" spans="25:26" x14ac:dyDescent="0.25">
      <c r="Y67" s="15"/>
      <c r="Z67" s="15"/>
    </row>
    <row r="68" spans="25:26" x14ac:dyDescent="0.25">
      <c r="Y68" s="15"/>
      <c r="Z68" s="15"/>
    </row>
    <row r="69" spans="25:26" x14ac:dyDescent="0.25">
      <c r="Y69" s="15"/>
      <c r="Z69" s="15"/>
    </row>
    <row r="70" spans="25:26" x14ac:dyDescent="0.25">
      <c r="Y70" s="15"/>
      <c r="Z70" s="15"/>
    </row>
  </sheetData>
  <sortState xmlns:xlrd2="http://schemas.microsoft.com/office/spreadsheetml/2017/richdata2" ref="A2:AH16">
    <sortCondition ref="S2:S16"/>
  </sortState>
  <conditionalFormatting sqref="S2:T8 S17 S18:T18 S10:T11 S13:T16">
    <cfRule type="cellIs" dxfId="1320" priority="565" operator="equal">
      <formula>"No"</formula>
    </cfRule>
  </conditionalFormatting>
  <conditionalFormatting sqref="O4:P8 P2:P3 O10:P11 O13:P18">
    <cfRule type="cellIs" dxfId="1319" priority="559" operator="equal">
      <formula>"NO"</formula>
    </cfRule>
    <cfRule type="cellIs" dxfId="1318" priority="560" operator="equal">
      <formula>"YES"</formula>
    </cfRule>
  </conditionalFormatting>
  <conditionalFormatting sqref="P4:P8 P10:P11 P13:P18">
    <cfRule type="cellIs" dxfId="1317" priority="558" operator="equal">
      <formula>"CC 2018"</formula>
    </cfRule>
  </conditionalFormatting>
  <conditionalFormatting sqref="O4:O8 O10:O11 O13:O18">
    <cfRule type="cellIs" dxfId="1316" priority="556" operator="equal">
      <formula>"&gt; CC"</formula>
    </cfRule>
    <cfRule type="cellIs" dxfId="1315" priority="557" operator="notEqual">
      <formula>"CC"</formula>
    </cfRule>
  </conditionalFormatting>
  <conditionalFormatting sqref="N35">
    <cfRule type="cellIs" dxfId="1314" priority="554" operator="equal">
      <formula>"NO"</formula>
    </cfRule>
    <cfRule type="cellIs" dxfId="1313" priority="555" operator="equal">
      <formula>"YES"</formula>
    </cfRule>
  </conditionalFormatting>
  <conditionalFormatting sqref="N35">
    <cfRule type="containsText" dxfId="1312" priority="553" operator="containsText" text="Effect">
      <formula>NOT(ISERROR(SEARCH("Effect",N35)))</formula>
    </cfRule>
  </conditionalFormatting>
  <conditionalFormatting sqref="D4:D8 D10:D11 D13:D18 D38:D1048576 D23 D35:D36">
    <cfRule type="cellIs" dxfId="1311" priority="642" operator="between">
      <formula>$D$15</formula>
      <formula>$D$5</formula>
    </cfRule>
    <cfRule type="cellIs" dxfId="1310" priority="643" operator="between">
      <formula>$D$18</formula>
      <formula>$D$17</formula>
    </cfRule>
  </conditionalFormatting>
  <conditionalFormatting sqref="Q2:Q3">
    <cfRule type="cellIs" dxfId="1309" priority="549" operator="equal">
      <formula>"NO"</formula>
    </cfRule>
    <cfRule type="cellIs" dxfId="1308" priority="550" operator="equal">
      <formula>"YES"</formula>
    </cfRule>
  </conditionalFormatting>
  <conditionalFormatting sqref="P2:P3">
    <cfRule type="cellIs" dxfId="1307" priority="547" operator="equal">
      <formula>"CC 2018"</formula>
    </cfRule>
  </conditionalFormatting>
  <conditionalFormatting sqref="P2:P3">
    <cfRule type="cellIs" dxfId="1306" priority="546" operator="equal">
      <formula>"CC 2017"</formula>
    </cfRule>
  </conditionalFormatting>
  <conditionalFormatting sqref="O2">
    <cfRule type="cellIs" dxfId="1305" priority="541" operator="equal">
      <formula>"NO"</formula>
    </cfRule>
    <cfRule type="cellIs" dxfId="1304" priority="542" operator="equal">
      <formula>"YES"</formula>
    </cfRule>
  </conditionalFormatting>
  <conditionalFormatting sqref="O2">
    <cfRule type="cellIs" dxfId="1303" priority="539" operator="equal">
      <formula>"&gt; CC"</formula>
    </cfRule>
    <cfRule type="cellIs" dxfId="1302" priority="540" operator="notEqual">
      <formula>"CC"</formula>
    </cfRule>
  </conditionalFormatting>
  <conditionalFormatting sqref="AC2:AC8 AC10:AC11 AC13:AC18">
    <cfRule type="cellIs" dxfId="1301" priority="519" operator="equal">
      <formula>"CS6 unsupported"</formula>
    </cfRule>
    <cfRule type="cellIs" dxfId="1300" priority="520" stopIfTrue="1" operator="equal">
      <formula>"""---"""</formula>
    </cfRule>
    <cfRule type="containsText" dxfId="1299" priority="521" operator="containsText" text="ERROR">
      <formula>NOT(ISERROR(SEARCH("ERROR",AC2)))</formula>
    </cfRule>
  </conditionalFormatting>
  <conditionalFormatting sqref="Z2:Z8 Z10:Z11 Z13:Z18 Y38:Z1048576 Y35:Z36">
    <cfRule type="cellIs" dxfId="1298" priority="512" operator="equal">
      <formula>"pr"</formula>
    </cfRule>
    <cfRule type="cellIs" dxfId="1297" priority="513" operator="equal">
      <formula>"p"</formula>
    </cfRule>
    <cfRule type="cellIs" dxfId="1296" priority="514" operator="equal">
      <formula>"ex"</formula>
    </cfRule>
    <cfRule type="cellIs" dxfId="1295" priority="515" operator="equal">
      <formula>"s"</formula>
    </cfRule>
    <cfRule type="cellIs" dxfId="1294" priority="516" operator="equal">
      <formula>"ui"</formula>
    </cfRule>
    <cfRule type="cellIs" dxfId="1293" priority="517" operator="equal">
      <formula>"c"</formula>
    </cfRule>
  </conditionalFormatting>
  <conditionalFormatting sqref="L2:L8 L10:L11 L13:L18">
    <cfRule type="cellIs" dxfId="1292" priority="510" operator="notEqual">
      <formula>"NO"</formula>
    </cfRule>
    <cfRule type="cellIs" dxfId="1291" priority="511" operator="equal">
      <formula>"NO"</formula>
    </cfRule>
  </conditionalFormatting>
  <conditionalFormatting sqref="N2:N8 N10:N11 N13:N18">
    <cfRule type="cellIs" dxfId="1290" priority="505" operator="equal">
      <formula>"NO"</formula>
    </cfRule>
    <cfRule type="cellIs" dxfId="1289" priority="506" operator="equal">
      <formula>"YES"</formula>
    </cfRule>
  </conditionalFormatting>
  <conditionalFormatting sqref="N2:N8 N10:N11 N13:N18">
    <cfRule type="containsText" dxfId="1288" priority="504" operator="containsText" text="Effect">
      <formula>NOT(ISERROR(SEARCH("Effect",N2)))</formula>
    </cfRule>
  </conditionalFormatting>
  <conditionalFormatting sqref="Y2:Y8 Y10:Y11 Y13:Y18">
    <cfRule type="cellIs" dxfId="1287" priority="498" operator="equal">
      <formula>"pr"</formula>
    </cfRule>
    <cfRule type="cellIs" dxfId="1286" priority="499" operator="equal">
      <formula>"p"</formula>
    </cfRule>
    <cfRule type="cellIs" dxfId="1285" priority="500" operator="equal">
      <formula>"ex"</formula>
    </cfRule>
    <cfRule type="cellIs" dxfId="1284" priority="501" operator="equal">
      <formula>"s"</formula>
    </cfRule>
    <cfRule type="cellIs" dxfId="1283" priority="502" operator="equal">
      <formula>"ui"</formula>
    </cfRule>
    <cfRule type="cellIs" dxfId="1282" priority="503" operator="equal">
      <formula>"c"</formula>
    </cfRule>
  </conditionalFormatting>
  <conditionalFormatting sqref="S19:T19 AD19 Q19 Q34 AD34 S34:T34 V34">
    <cfRule type="cellIs" dxfId="1281" priority="496" operator="equal">
      <formula>"NO"</formula>
    </cfRule>
    <cfRule type="cellIs" dxfId="1280" priority="497" operator="equal">
      <formula>"YES"</formula>
    </cfRule>
  </conditionalFormatting>
  <conditionalFormatting sqref="E19:G19 S19:T19 AD19 Q19 Q34 AD34 S34:T34 V34 E34:G34">
    <cfRule type="containsText" dxfId="1279" priority="495" operator="containsText" text="Effect">
      <formula>NOT(ISERROR(SEARCH("Effect",E19)))</formula>
    </cfRule>
  </conditionalFormatting>
  <conditionalFormatting sqref="N19:O19 N34:O34">
    <cfRule type="cellIs" dxfId="1278" priority="493" operator="equal">
      <formula>"NO"</formula>
    </cfRule>
    <cfRule type="cellIs" dxfId="1277" priority="494" operator="equal">
      <formula>"YES"</formula>
    </cfRule>
  </conditionalFormatting>
  <conditionalFormatting sqref="N19:O19 N34:O34">
    <cfRule type="containsText" dxfId="1276" priority="492" operator="containsText" text="Effect">
      <formula>NOT(ISERROR(SEARCH("Effect",N19)))</formula>
    </cfRule>
  </conditionalFormatting>
  <conditionalFormatting sqref="N19:O19 N34:O34">
    <cfRule type="containsText" dxfId="1275" priority="491" operator="containsText" text="Effect">
      <formula>NOT(ISERROR(SEARCH("Effect",N19)))</formula>
    </cfRule>
  </conditionalFormatting>
  <conditionalFormatting sqref="P19 P34">
    <cfRule type="cellIs" dxfId="1274" priority="490" operator="equal">
      <formula>"CC 2018"</formula>
    </cfRule>
  </conditionalFormatting>
  <conditionalFormatting sqref="P19 P34">
    <cfRule type="cellIs" dxfId="1273" priority="489" operator="equal">
      <formula>"CC 2017"</formula>
    </cfRule>
  </conditionalFormatting>
  <conditionalFormatting sqref="AJ19 AH34:AJ34">
    <cfRule type="expression" dxfId="1272" priority="488">
      <formula>#REF!="sale"</formula>
    </cfRule>
  </conditionalFormatting>
  <conditionalFormatting sqref="O19 O34">
    <cfRule type="cellIs" dxfId="1271" priority="487" operator="equal">
      <formula>"&gt; CS6"</formula>
    </cfRule>
  </conditionalFormatting>
  <conditionalFormatting sqref="Z19 Z34">
    <cfRule type="cellIs" dxfId="1270" priority="481" operator="equal">
      <formula>"pre"</formula>
    </cfRule>
    <cfRule type="cellIs" dxfId="1269" priority="482" operator="equal">
      <formula>"p"</formula>
    </cfRule>
    <cfRule type="cellIs" dxfId="1268" priority="483" operator="equal">
      <formula>"ex"</formula>
    </cfRule>
    <cfRule type="cellIs" dxfId="1267" priority="484" operator="equal">
      <formula>"s"</formula>
    </cfRule>
    <cfRule type="cellIs" dxfId="1266" priority="485" operator="equal">
      <formula>"ui"</formula>
    </cfRule>
    <cfRule type="cellIs" dxfId="1265" priority="486" operator="equal">
      <formula>"c"</formula>
    </cfRule>
  </conditionalFormatting>
  <conditionalFormatting sqref="AC19 AC34">
    <cfRule type="cellIs" dxfId="1264" priority="478" operator="equal">
      <formula>"CS6 unsupported"</formula>
    </cfRule>
    <cfRule type="cellIs" dxfId="1263" priority="479" stopIfTrue="1" operator="equal">
      <formula>"""---"""</formula>
    </cfRule>
    <cfRule type="containsText" dxfId="1262" priority="480" operator="containsText" text="ERROR">
      <formula>NOT(ISERROR(SEARCH("ERROR",AC19)))</formula>
    </cfRule>
  </conditionalFormatting>
  <conditionalFormatting sqref="Y19 Y34">
    <cfRule type="cellIs" dxfId="1261" priority="472" operator="equal">
      <formula>"pre"</formula>
    </cfRule>
    <cfRule type="cellIs" dxfId="1260" priority="473" operator="equal">
      <formula>"p"</formula>
    </cfRule>
    <cfRule type="cellIs" dxfId="1259" priority="474" operator="equal">
      <formula>"ex"</formula>
    </cfRule>
    <cfRule type="cellIs" dxfId="1258" priority="475" operator="equal">
      <formula>"s"</formula>
    </cfRule>
    <cfRule type="cellIs" dxfId="1257" priority="476" operator="equal">
      <formula>"ui"</formula>
    </cfRule>
    <cfRule type="cellIs" dxfId="1256" priority="477" operator="equal">
      <formula>"c"</formula>
    </cfRule>
  </conditionalFormatting>
  <conditionalFormatting sqref="AC29:AC33">
    <cfRule type="cellIs" dxfId="1255" priority="468" operator="equal">
      <formula>"CS6 unsupported"</formula>
    </cfRule>
    <cfRule type="cellIs" dxfId="1254" priority="469" stopIfTrue="1" operator="equal">
      <formula>"""---"""</formula>
    </cfRule>
  </conditionalFormatting>
  <conditionalFormatting sqref="N29:N33">
    <cfRule type="cellIs" dxfId="1253" priority="466" operator="equal">
      <formula>"NO"</formula>
    </cfRule>
    <cfRule type="cellIs" dxfId="1252" priority="467" operator="equal">
      <formula>"YES"</formula>
    </cfRule>
  </conditionalFormatting>
  <conditionalFormatting sqref="O33:Q33 S33:T33 V33">
    <cfRule type="cellIs" dxfId="1251" priority="462" operator="equal">
      <formula>"NO"</formula>
    </cfRule>
    <cfRule type="cellIs" dxfId="1250" priority="463" operator="equal">
      <formula>"YES"</formula>
    </cfRule>
  </conditionalFormatting>
  <conditionalFormatting sqref="P33">
    <cfRule type="cellIs" dxfId="1249" priority="461" operator="equal">
      <formula>"CC 2018"</formula>
    </cfRule>
  </conditionalFormatting>
  <conditionalFormatting sqref="P33">
    <cfRule type="cellIs" dxfId="1248" priority="460" operator="equal">
      <formula>"CC 2017"</formula>
    </cfRule>
  </conditionalFormatting>
  <conditionalFormatting sqref="O33">
    <cfRule type="cellIs" dxfId="1247" priority="459" operator="equal">
      <formula>"&gt; CS6"</formula>
    </cfRule>
  </conditionalFormatting>
  <conditionalFormatting sqref="O33">
    <cfRule type="cellIs" dxfId="1246" priority="458" operator="equal">
      <formula>"CS6"</formula>
    </cfRule>
  </conditionalFormatting>
  <conditionalFormatting sqref="O33">
    <cfRule type="cellIs" dxfId="1245" priority="457" operator="equal">
      <formula>"CS6"</formula>
    </cfRule>
  </conditionalFormatting>
  <conditionalFormatting sqref="Z33">
    <cfRule type="cellIs" dxfId="1244" priority="451" operator="equal">
      <formula>"pre"</formula>
    </cfRule>
    <cfRule type="cellIs" dxfId="1243" priority="452" operator="equal">
      <formula>"p"</formula>
    </cfRule>
    <cfRule type="cellIs" dxfId="1242" priority="453" operator="equal">
      <formula>"ex"</formula>
    </cfRule>
    <cfRule type="cellIs" dxfId="1241" priority="454" operator="equal">
      <formula>"s"</formula>
    </cfRule>
    <cfRule type="cellIs" dxfId="1240" priority="455" operator="equal">
      <formula>"ui"</formula>
    </cfRule>
    <cfRule type="cellIs" dxfId="1239" priority="456" operator="equal">
      <formula>"c"</formula>
    </cfRule>
  </conditionalFormatting>
  <conditionalFormatting sqref="Y33">
    <cfRule type="cellIs" dxfId="1238" priority="445" operator="equal">
      <formula>"pre"</formula>
    </cfRule>
    <cfRule type="cellIs" dxfId="1237" priority="446" operator="equal">
      <formula>"p"</formula>
    </cfRule>
    <cfRule type="cellIs" dxfId="1236" priority="447" operator="equal">
      <formula>"ex"</formula>
    </cfRule>
    <cfRule type="cellIs" dxfId="1235" priority="448" operator="equal">
      <formula>"s"</formula>
    </cfRule>
    <cfRule type="cellIs" dxfId="1234" priority="449" operator="equal">
      <formula>"ui"</formula>
    </cfRule>
    <cfRule type="cellIs" dxfId="1233" priority="450" operator="equal">
      <formula>"c"</formula>
    </cfRule>
  </conditionalFormatting>
  <conditionalFormatting sqref="O32:Q32 S32:T32 V32">
    <cfRule type="cellIs" dxfId="1232" priority="443" operator="equal">
      <formula>"NO"</formula>
    </cfRule>
    <cfRule type="cellIs" dxfId="1231" priority="444" operator="equal">
      <formula>"YES"</formula>
    </cfRule>
  </conditionalFormatting>
  <conditionalFormatting sqref="P32">
    <cfRule type="cellIs" dxfId="1230" priority="442" operator="equal">
      <formula>"CC 2018"</formula>
    </cfRule>
  </conditionalFormatting>
  <conditionalFormatting sqref="P32">
    <cfRule type="cellIs" dxfId="1229" priority="441" operator="equal">
      <formula>"CC 2017"</formula>
    </cfRule>
  </conditionalFormatting>
  <conditionalFormatting sqref="O32">
    <cfRule type="cellIs" dxfId="1228" priority="440" operator="equal">
      <formula>"&gt; CS6"</formula>
    </cfRule>
  </conditionalFormatting>
  <conditionalFormatting sqref="O32">
    <cfRule type="cellIs" dxfId="1227" priority="439" operator="equal">
      <formula>"CS6"</formula>
    </cfRule>
  </conditionalFormatting>
  <conditionalFormatting sqref="O32">
    <cfRule type="cellIs" dxfId="1226" priority="438" operator="equal">
      <formula>"CS6"</formula>
    </cfRule>
  </conditionalFormatting>
  <conditionalFormatting sqref="Z32">
    <cfRule type="cellIs" dxfId="1225" priority="432" operator="equal">
      <formula>"pre"</formula>
    </cfRule>
    <cfRule type="cellIs" dxfId="1224" priority="433" operator="equal">
      <formula>"p"</formula>
    </cfRule>
    <cfRule type="cellIs" dxfId="1223" priority="434" operator="equal">
      <formula>"ex"</formula>
    </cfRule>
    <cfRule type="cellIs" dxfId="1222" priority="435" operator="equal">
      <formula>"s"</formula>
    </cfRule>
    <cfRule type="cellIs" dxfId="1221" priority="436" operator="equal">
      <formula>"ui"</formula>
    </cfRule>
    <cfRule type="cellIs" dxfId="1220" priority="437" operator="equal">
      <formula>"c"</formula>
    </cfRule>
  </conditionalFormatting>
  <conditionalFormatting sqref="Y32">
    <cfRule type="cellIs" dxfId="1219" priority="426" operator="equal">
      <formula>"pre"</formula>
    </cfRule>
    <cfRule type="cellIs" dxfId="1218" priority="427" operator="equal">
      <formula>"p"</formula>
    </cfRule>
    <cfRule type="cellIs" dxfId="1217" priority="428" operator="equal">
      <formula>"ex"</formula>
    </cfRule>
    <cfRule type="cellIs" dxfId="1216" priority="429" operator="equal">
      <formula>"s"</formula>
    </cfRule>
    <cfRule type="cellIs" dxfId="1215" priority="430" operator="equal">
      <formula>"ui"</formula>
    </cfRule>
    <cfRule type="cellIs" dxfId="1214" priority="431" operator="equal">
      <formula>"c"</formula>
    </cfRule>
  </conditionalFormatting>
  <conditionalFormatting sqref="O31:Q31 S31:T31 V31">
    <cfRule type="cellIs" dxfId="1213" priority="424" operator="equal">
      <formula>"NO"</formula>
    </cfRule>
    <cfRule type="cellIs" dxfId="1212" priority="425" operator="equal">
      <formula>"YES"</formula>
    </cfRule>
  </conditionalFormatting>
  <conditionalFormatting sqref="P31">
    <cfRule type="cellIs" dxfId="1211" priority="423" operator="equal">
      <formula>"CC 2018"</formula>
    </cfRule>
  </conditionalFormatting>
  <conditionalFormatting sqref="P31">
    <cfRule type="cellIs" dxfId="1210" priority="422" operator="equal">
      <formula>"CC 2017"</formula>
    </cfRule>
  </conditionalFormatting>
  <conditionalFormatting sqref="O31">
    <cfRule type="cellIs" dxfId="1209" priority="421" operator="equal">
      <formula>"&gt; CS6"</formula>
    </cfRule>
  </conditionalFormatting>
  <conditionalFormatting sqref="O31">
    <cfRule type="cellIs" dxfId="1208" priority="420" operator="equal">
      <formula>"CS6"</formula>
    </cfRule>
  </conditionalFormatting>
  <conditionalFormatting sqref="O31">
    <cfRule type="cellIs" dxfId="1207" priority="419" operator="equal">
      <formula>"CS6"</formula>
    </cfRule>
  </conditionalFormatting>
  <conditionalFormatting sqref="Z31">
    <cfRule type="cellIs" dxfId="1206" priority="413" operator="equal">
      <formula>"pre"</formula>
    </cfRule>
    <cfRule type="cellIs" dxfId="1205" priority="414" operator="equal">
      <formula>"p"</formula>
    </cfRule>
    <cfRule type="cellIs" dxfId="1204" priority="415" operator="equal">
      <formula>"ex"</formula>
    </cfRule>
    <cfRule type="cellIs" dxfId="1203" priority="416" operator="equal">
      <formula>"s"</formula>
    </cfRule>
    <cfRule type="cellIs" dxfId="1202" priority="417" operator="equal">
      <formula>"ui"</formula>
    </cfRule>
    <cfRule type="cellIs" dxfId="1201" priority="418" operator="equal">
      <formula>"c"</formula>
    </cfRule>
  </conditionalFormatting>
  <conditionalFormatting sqref="Y31">
    <cfRule type="cellIs" dxfId="1200" priority="407" operator="equal">
      <formula>"pre"</formula>
    </cfRule>
    <cfRule type="cellIs" dxfId="1199" priority="408" operator="equal">
      <formula>"p"</formula>
    </cfRule>
    <cfRule type="cellIs" dxfId="1198" priority="409" operator="equal">
      <formula>"ex"</formula>
    </cfRule>
    <cfRule type="cellIs" dxfId="1197" priority="410" operator="equal">
      <formula>"s"</formula>
    </cfRule>
    <cfRule type="cellIs" dxfId="1196" priority="411" operator="equal">
      <formula>"ui"</formula>
    </cfRule>
    <cfRule type="cellIs" dxfId="1195" priority="412" operator="equal">
      <formula>"c"</formula>
    </cfRule>
  </conditionalFormatting>
  <conditionalFormatting sqref="O30:Q30 S30:T30 V30">
    <cfRule type="cellIs" dxfId="1194" priority="405" operator="equal">
      <formula>"NO"</formula>
    </cfRule>
    <cfRule type="cellIs" dxfId="1193" priority="406" operator="equal">
      <formula>"YES"</formula>
    </cfRule>
  </conditionalFormatting>
  <conditionalFormatting sqref="P30">
    <cfRule type="cellIs" dxfId="1192" priority="404" operator="equal">
      <formula>"CC 2018"</formula>
    </cfRule>
  </conditionalFormatting>
  <conditionalFormatting sqref="P30">
    <cfRule type="cellIs" dxfId="1191" priority="403" operator="equal">
      <formula>"CC 2017"</formula>
    </cfRule>
  </conditionalFormatting>
  <conditionalFormatting sqref="O30">
    <cfRule type="cellIs" dxfId="1190" priority="402" operator="equal">
      <formula>"&gt; CS6"</formula>
    </cfRule>
  </conditionalFormatting>
  <conditionalFormatting sqref="O30">
    <cfRule type="cellIs" dxfId="1189" priority="401" operator="equal">
      <formula>"CS6"</formula>
    </cfRule>
  </conditionalFormatting>
  <conditionalFormatting sqref="O30">
    <cfRule type="cellIs" dxfId="1188" priority="400" operator="equal">
      <formula>"CS6"</formula>
    </cfRule>
  </conditionalFormatting>
  <conditionalFormatting sqref="Z30">
    <cfRule type="cellIs" dxfId="1187" priority="394" operator="equal">
      <formula>"pre"</formula>
    </cfRule>
    <cfRule type="cellIs" dxfId="1186" priority="395" operator="equal">
      <formula>"p"</formula>
    </cfRule>
    <cfRule type="cellIs" dxfId="1185" priority="396" operator="equal">
      <formula>"ex"</formula>
    </cfRule>
    <cfRule type="cellIs" dxfId="1184" priority="397" operator="equal">
      <formula>"s"</formula>
    </cfRule>
    <cfRule type="cellIs" dxfId="1183" priority="398" operator="equal">
      <formula>"ui"</formula>
    </cfRule>
    <cfRule type="cellIs" dxfId="1182" priority="399" operator="equal">
      <formula>"c"</formula>
    </cfRule>
  </conditionalFormatting>
  <conditionalFormatting sqref="Y30">
    <cfRule type="cellIs" dxfId="1181" priority="388" operator="equal">
      <formula>"pre"</formula>
    </cfRule>
    <cfRule type="cellIs" dxfId="1180" priority="389" operator="equal">
      <formula>"p"</formula>
    </cfRule>
    <cfRule type="cellIs" dxfId="1179" priority="390" operator="equal">
      <formula>"ex"</formula>
    </cfRule>
    <cfRule type="cellIs" dxfId="1178" priority="391" operator="equal">
      <formula>"s"</formula>
    </cfRule>
    <cfRule type="cellIs" dxfId="1177" priority="392" operator="equal">
      <formula>"ui"</formula>
    </cfRule>
    <cfRule type="cellIs" dxfId="1176" priority="393" operator="equal">
      <formula>"c"</formula>
    </cfRule>
  </conditionalFormatting>
  <conditionalFormatting sqref="O29:Q29 S29:T29 V29">
    <cfRule type="cellIs" dxfId="1175" priority="386" operator="equal">
      <formula>"NO"</formula>
    </cfRule>
    <cfRule type="cellIs" dxfId="1174" priority="387" operator="equal">
      <formula>"YES"</formula>
    </cfRule>
  </conditionalFormatting>
  <conditionalFormatting sqref="P29">
    <cfRule type="cellIs" dxfId="1173" priority="385" operator="equal">
      <formula>"CC 2018"</formula>
    </cfRule>
  </conditionalFormatting>
  <conditionalFormatting sqref="P29">
    <cfRule type="cellIs" dxfId="1172" priority="384" operator="equal">
      <formula>"CC 2017"</formula>
    </cfRule>
  </conditionalFormatting>
  <conditionalFormatting sqref="O29">
    <cfRule type="cellIs" dxfId="1171" priority="383" operator="equal">
      <formula>"&gt; CS6"</formula>
    </cfRule>
  </conditionalFormatting>
  <conditionalFormatting sqref="O29">
    <cfRule type="cellIs" dxfId="1170" priority="382" operator="equal">
      <formula>"CS6"</formula>
    </cfRule>
  </conditionalFormatting>
  <conditionalFormatting sqref="O29">
    <cfRule type="cellIs" dxfId="1169" priority="381" operator="equal">
      <formula>"CS6"</formula>
    </cfRule>
  </conditionalFormatting>
  <conditionalFormatting sqref="Z29">
    <cfRule type="cellIs" dxfId="1168" priority="375" operator="equal">
      <formula>"pre"</formula>
    </cfRule>
    <cfRule type="cellIs" dxfId="1167" priority="376" operator="equal">
      <formula>"p"</formula>
    </cfRule>
    <cfRule type="cellIs" dxfId="1166" priority="377" operator="equal">
      <formula>"ex"</formula>
    </cfRule>
    <cfRule type="cellIs" dxfId="1165" priority="378" operator="equal">
      <formula>"s"</formula>
    </cfRule>
    <cfRule type="cellIs" dxfId="1164" priority="379" operator="equal">
      <formula>"ui"</formula>
    </cfRule>
    <cfRule type="cellIs" dxfId="1163" priority="380" operator="equal">
      <formula>"c"</formula>
    </cfRule>
  </conditionalFormatting>
  <conditionalFormatting sqref="Y29">
    <cfRule type="cellIs" dxfId="1162" priority="369" operator="equal">
      <formula>"pre"</formula>
    </cfRule>
    <cfRule type="cellIs" dxfId="1161" priority="370" operator="equal">
      <formula>"p"</formula>
    </cfRule>
    <cfRule type="cellIs" dxfId="1160" priority="371" operator="equal">
      <formula>"ex"</formula>
    </cfRule>
    <cfRule type="cellIs" dxfId="1159" priority="372" operator="equal">
      <formula>"s"</formula>
    </cfRule>
    <cfRule type="cellIs" dxfId="1158" priority="373" operator="equal">
      <formula>"ui"</formula>
    </cfRule>
    <cfRule type="cellIs" dxfId="1157" priority="374" operator="equal">
      <formula>"c"</formula>
    </cfRule>
  </conditionalFormatting>
  <conditionalFormatting sqref="S20">
    <cfRule type="cellIs" dxfId="1156" priority="365" operator="equal">
      <formula>"NO"</formula>
    </cfRule>
    <cfRule type="cellIs" dxfId="1155" priority="366" operator="equal">
      <formula>"YES"</formula>
    </cfRule>
  </conditionalFormatting>
  <conditionalFormatting sqref="N20">
    <cfRule type="cellIs" dxfId="1154" priority="363" operator="equal">
      <formula>"NO"</formula>
    </cfRule>
    <cfRule type="cellIs" dxfId="1153" priority="364" operator="equal">
      <formula>"YES"</formula>
    </cfRule>
  </conditionalFormatting>
  <conditionalFormatting sqref="O20:Q20 T20">
    <cfRule type="cellIs" dxfId="1152" priority="360" operator="equal">
      <formula>"NO"</formula>
    </cfRule>
    <cfRule type="cellIs" dxfId="1151" priority="361" operator="equal">
      <formula>"YES"</formula>
    </cfRule>
  </conditionalFormatting>
  <conditionalFormatting sqref="P20">
    <cfRule type="cellIs" dxfId="1150" priority="359" operator="equal">
      <formula>"CC 2018"</formula>
    </cfRule>
  </conditionalFormatting>
  <conditionalFormatting sqref="P20">
    <cfRule type="cellIs" dxfId="1149" priority="358" operator="equal">
      <formula>"CC 2017"</formula>
    </cfRule>
  </conditionalFormatting>
  <conditionalFormatting sqref="O20">
    <cfRule type="cellIs" dxfId="1148" priority="357" operator="equal">
      <formula>"&gt; CS6"</formula>
    </cfRule>
  </conditionalFormatting>
  <conditionalFormatting sqref="O20">
    <cfRule type="cellIs" dxfId="1147" priority="356" operator="equal">
      <formula>"CS6"</formula>
    </cfRule>
  </conditionalFormatting>
  <conditionalFormatting sqref="O20">
    <cfRule type="cellIs" dxfId="1146" priority="355" operator="equal">
      <formula>"CS6"</formula>
    </cfRule>
  </conditionalFormatting>
  <conditionalFormatting sqref="Z20">
    <cfRule type="cellIs" dxfId="1145" priority="349" operator="equal">
      <formula>"pre"</formula>
    </cfRule>
    <cfRule type="cellIs" dxfId="1144" priority="350" operator="equal">
      <formula>"p"</formula>
    </cfRule>
    <cfRule type="cellIs" dxfId="1143" priority="351" operator="equal">
      <formula>"ex"</formula>
    </cfRule>
    <cfRule type="cellIs" dxfId="1142" priority="352" operator="equal">
      <formula>"s"</formula>
    </cfRule>
    <cfRule type="cellIs" dxfId="1141" priority="353" operator="equal">
      <formula>"ui"</formula>
    </cfRule>
    <cfRule type="cellIs" dxfId="1140" priority="354" operator="equal">
      <formula>"c"</formula>
    </cfRule>
  </conditionalFormatting>
  <conditionalFormatting sqref="Y20">
    <cfRule type="cellIs" dxfId="1139" priority="343" operator="equal">
      <formula>"pre"</formula>
    </cfRule>
    <cfRule type="cellIs" dxfId="1138" priority="344" operator="equal">
      <formula>"p"</formula>
    </cfRule>
    <cfRule type="cellIs" dxfId="1137" priority="345" operator="equal">
      <formula>"ex"</formula>
    </cfRule>
    <cfRule type="cellIs" dxfId="1136" priority="346" operator="equal">
      <formula>"s"</formula>
    </cfRule>
    <cfRule type="cellIs" dxfId="1135" priority="347" operator="equal">
      <formula>"ui"</formula>
    </cfRule>
    <cfRule type="cellIs" dxfId="1134" priority="348" operator="equal">
      <formula>"c"</formula>
    </cfRule>
  </conditionalFormatting>
  <conditionalFormatting sqref="AC20">
    <cfRule type="cellIs" dxfId="1133" priority="340" operator="equal">
      <formula>"CS6 unsupported"</formula>
    </cfRule>
    <cfRule type="cellIs" dxfId="1132" priority="341" stopIfTrue="1" operator="equal">
      <formula>"""---"""</formula>
    </cfRule>
  </conditionalFormatting>
  <conditionalFormatting sqref="N21">
    <cfRule type="cellIs" dxfId="1131" priority="297" operator="equal">
      <formula>"NO"</formula>
    </cfRule>
    <cfRule type="cellIs" dxfId="1130" priority="298" operator="equal">
      <formula>"YES"</formula>
    </cfRule>
  </conditionalFormatting>
  <conditionalFormatting sqref="O21:Q21 S21:T21">
    <cfRule type="cellIs" dxfId="1129" priority="295" operator="equal">
      <formula>"NO"</formula>
    </cfRule>
    <cfRule type="cellIs" dxfId="1128" priority="296" operator="equal">
      <formula>"YES"</formula>
    </cfRule>
  </conditionalFormatting>
  <conditionalFormatting sqref="P21">
    <cfRule type="cellIs" dxfId="1127" priority="294" operator="equal">
      <formula>"CC 2018"</formula>
    </cfRule>
  </conditionalFormatting>
  <conditionalFormatting sqref="P21">
    <cfRule type="cellIs" dxfId="1126" priority="293" operator="equal">
      <formula>"CC 2017"</formula>
    </cfRule>
  </conditionalFormatting>
  <conditionalFormatting sqref="O21">
    <cfRule type="cellIs" dxfId="1125" priority="292" operator="equal">
      <formula>"&gt; CS6"</formula>
    </cfRule>
  </conditionalFormatting>
  <conditionalFormatting sqref="O21">
    <cfRule type="cellIs" dxfId="1124" priority="291" operator="equal">
      <formula>"CS6"</formula>
    </cfRule>
  </conditionalFormatting>
  <conditionalFormatting sqref="O21">
    <cfRule type="cellIs" dxfId="1123" priority="290" operator="equal">
      <formula>"CS6"</formula>
    </cfRule>
  </conditionalFormatting>
  <conditionalFormatting sqref="Z21">
    <cfRule type="cellIs" dxfId="1122" priority="284" operator="equal">
      <formula>"pre"</formula>
    </cfRule>
    <cfRule type="cellIs" dxfId="1121" priority="285" operator="equal">
      <formula>"p"</formula>
    </cfRule>
    <cfRule type="cellIs" dxfId="1120" priority="286" operator="equal">
      <formula>"ex"</formula>
    </cfRule>
    <cfRule type="cellIs" dxfId="1119" priority="287" operator="equal">
      <formula>"s"</formula>
    </cfRule>
    <cfRule type="cellIs" dxfId="1118" priority="288" operator="equal">
      <formula>"ui"</formula>
    </cfRule>
    <cfRule type="cellIs" dxfId="1117" priority="289" operator="equal">
      <formula>"c"</formula>
    </cfRule>
  </conditionalFormatting>
  <conditionalFormatting sqref="Y21">
    <cfRule type="cellIs" dxfId="1116" priority="278" operator="equal">
      <formula>"pre"</formula>
    </cfRule>
    <cfRule type="cellIs" dxfId="1115" priority="279" operator="equal">
      <formula>"p"</formula>
    </cfRule>
    <cfRule type="cellIs" dxfId="1114" priority="280" operator="equal">
      <formula>"ex"</formula>
    </cfRule>
    <cfRule type="cellIs" dxfId="1113" priority="281" operator="equal">
      <formula>"s"</formula>
    </cfRule>
    <cfRule type="cellIs" dxfId="1112" priority="282" operator="equal">
      <formula>"ui"</formula>
    </cfRule>
    <cfRule type="cellIs" dxfId="1111" priority="283" operator="equal">
      <formula>"c"</formula>
    </cfRule>
  </conditionalFormatting>
  <conditionalFormatting sqref="AC21">
    <cfRule type="cellIs" dxfId="1110" priority="238" operator="equal">
      <formula>"CS6 unsupported"</formula>
    </cfRule>
    <cfRule type="cellIs" dxfId="1109" priority="239" stopIfTrue="1" operator="equal">
      <formula>"""---"""</formula>
    </cfRule>
  </conditionalFormatting>
  <conditionalFormatting sqref="N26">
    <cfRule type="cellIs" dxfId="1108" priority="208" operator="equal">
      <formula>"NO"</formula>
    </cfRule>
    <cfRule type="cellIs" dxfId="1107" priority="209" operator="equal">
      <formula>"YES"</formula>
    </cfRule>
  </conditionalFormatting>
  <conditionalFormatting sqref="O26 S26:T26 V26 Q26">
    <cfRule type="cellIs" dxfId="1106" priority="205" operator="equal">
      <formula>"NO"</formula>
    </cfRule>
    <cfRule type="cellIs" dxfId="1105" priority="206" operator="equal">
      <formula>"YES"</formula>
    </cfRule>
  </conditionalFormatting>
  <conditionalFormatting sqref="O26">
    <cfRule type="cellIs" dxfId="1104" priority="204" operator="equal">
      <formula>"&gt; CS6"</formula>
    </cfRule>
  </conditionalFormatting>
  <conditionalFormatting sqref="O26">
    <cfRule type="cellIs" dxfId="1103" priority="203" operator="equal">
      <formula>"CS6"</formula>
    </cfRule>
  </conditionalFormatting>
  <conditionalFormatting sqref="O26">
    <cfRule type="cellIs" dxfId="1102" priority="202" operator="equal">
      <formula>"CS6"</formula>
    </cfRule>
  </conditionalFormatting>
  <conditionalFormatting sqref="Z26">
    <cfRule type="cellIs" dxfId="1101" priority="196" operator="equal">
      <formula>"pre"</formula>
    </cfRule>
    <cfRule type="cellIs" dxfId="1100" priority="197" operator="equal">
      <formula>"p"</formula>
    </cfRule>
    <cfRule type="cellIs" dxfId="1099" priority="198" operator="equal">
      <formula>"ex"</formula>
    </cfRule>
    <cfRule type="cellIs" dxfId="1098" priority="199" operator="equal">
      <formula>"s"</formula>
    </cfRule>
    <cfRule type="cellIs" dxfId="1097" priority="200" operator="equal">
      <formula>"ui"</formula>
    </cfRule>
    <cfRule type="cellIs" dxfId="1096" priority="201" operator="equal">
      <formula>"c"</formula>
    </cfRule>
  </conditionalFormatting>
  <conditionalFormatting sqref="Y26">
    <cfRule type="cellIs" dxfId="1095" priority="190" operator="equal">
      <formula>"pre"</formula>
    </cfRule>
    <cfRule type="cellIs" dxfId="1094" priority="191" operator="equal">
      <formula>"p"</formula>
    </cfRule>
    <cfRule type="cellIs" dxfId="1093" priority="192" operator="equal">
      <formula>"ex"</formula>
    </cfRule>
    <cfRule type="cellIs" dxfId="1092" priority="193" operator="equal">
      <formula>"s"</formula>
    </cfRule>
    <cfRule type="cellIs" dxfId="1091" priority="194" operator="equal">
      <formula>"ui"</formula>
    </cfRule>
    <cfRule type="cellIs" dxfId="1090" priority="195" operator="equal">
      <formula>"c"</formula>
    </cfRule>
  </conditionalFormatting>
  <conditionalFormatting sqref="AC26">
    <cfRule type="cellIs" dxfId="1089" priority="188" operator="equal">
      <formula>"CS6 unsupported"</formula>
    </cfRule>
    <cfRule type="cellIs" dxfId="1088" priority="189" stopIfTrue="1" operator="equal">
      <formula>"""---"""</formula>
    </cfRule>
  </conditionalFormatting>
  <conditionalFormatting sqref="P26">
    <cfRule type="cellIs" dxfId="1087" priority="186" operator="equal">
      <formula>"NO"</formula>
    </cfRule>
    <cfRule type="cellIs" dxfId="1086" priority="187" operator="equal">
      <formula>"YES"</formula>
    </cfRule>
  </conditionalFormatting>
  <conditionalFormatting sqref="P26">
    <cfRule type="cellIs" dxfId="1085" priority="185" operator="equal">
      <formula>"CC 2018"</formula>
    </cfRule>
  </conditionalFormatting>
  <conditionalFormatting sqref="P26">
    <cfRule type="cellIs" dxfId="1084" priority="184" operator="equal">
      <formula>"CC 2017"</formula>
    </cfRule>
  </conditionalFormatting>
  <conditionalFormatting sqref="N27:N28">
    <cfRule type="cellIs" dxfId="1083" priority="179" operator="equal">
      <formula>"NO"</formula>
    </cfRule>
    <cfRule type="cellIs" dxfId="1082" priority="180" operator="equal">
      <formula>"YES"</formula>
    </cfRule>
  </conditionalFormatting>
  <conditionalFormatting sqref="O27:Q28 S27:T28 V27:V28">
    <cfRule type="cellIs" dxfId="1081" priority="177" operator="equal">
      <formula>"NO"</formula>
    </cfRule>
    <cfRule type="cellIs" dxfId="1080" priority="178" operator="equal">
      <formula>"YES"</formula>
    </cfRule>
  </conditionalFormatting>
  <conditionalFormatting sqref="P27:P28">
    <cfRule type="cellIs" dxfId="1079" priority="176" operator="equal">
      <formula>"CC 2018"</formula>
    </cfRule>
  </conditionalFormatting>
  <conditionalFormatting sqref="P27:P28">
    <cfRule type="cellIs" dxfId="1078" priority="175" operator="equal">
      <formula>"CC 2017"</formula>
    </cfRule>
  </conditionalFormatting>
  <conditionalFormatting sqref="O27:O28">
    <cfRule type="cellIs" dxfId="1077" priority="174" operator="equal">
      <formula>"&gt; CS6"</formula>
    </cfRule>
  </conditionalFormatting>
  <conditionalFormatting sqref="O27:O28">
    <cfRule type="cellIs" dxfId="1076" priority="173" operator="equal">
      <formula>"CS6"</formula>
    </cfRule>
  </conditionalFormatting>
  <conditionalFormatting sqref="O27:O28">
    <cfRule type="cellIs" dxfId="1075" priority="172" operator="equal">
      <formula>"CS6"</formula>
    </cfRule>
  </conditionalFormatting>
  <conditionalFormatting sqref="Z27:Z28">
    <cfRule type="cellIs" dxfId="1074" priority="166" operator="equal">
      <formula>"pre"</formula>
    </cfRule>
    <cfRule type="cellIs" dxfId="1073" priority="167" operator="equal">
      <formula>"p"</formula>
    </cfRule>
    <cfRule type="cellIs" dxfId="1072" priority="168" operator="equal">
      <formula>"ex"</formula>
    </cfRule>
    <cfRule type="cellIs" dxfId="1071" priority="169" operator="equal">
      <formula>"s"</formula>
    </cfRule>
    <cfRule type="cellIs" dxfId="1070" priority="170" operator="equal">
      <formula>"ui"</formula>
    </cfRule>
    <cfRule type="cellIs" dxfId="1069" priority="171" operator="equal">
      <formula>"c"</formula>
    </cfRule>
  </conditionalFormatting>
  <conditionalFormatting sqref="Y27:Y28">
    <cfRule type="cellIs" dxfId="1068" priority="160" operator="equal">
      <formula>"pre"</formula>
    </cfRule>
    <cfRule type="cellIs" dxfId="1067" priority="161" operator="equal">
      <formula>"p"</formula>
    </cfRule>
    <cfRule type="cellIs" dxfId="1066" priority="162" operator="equal">
      <formula>"ex"</formula>
    </cfRule>
    <cfRule type="cellIs" dxfId="1065" priority="163" operator="equal">
      <formula>"s"</formula>
    </cfRule>
    <cfRule type="cellIs" dxfId="1064" priority="164" operator="equal">
      <formula>"ui"</formula>
    </cfRule>
    <cfRule type="cellIs" dxfId="1063" priority="165" operator="equal">
      <formula>"c"</formula>
    </cfRule>
  </conditionalFormatting>
  <conditionalFormatting sqref="AC27:AC28">
    <cfRule type="cellIs" dxfId="1062" priority="158" operator="equal">
      <formula>"CS6 unsupported"</formula>
    </cfRule>
    <cfRule type="cellIs" dxfId="1061" priority="159" stopIfTrue="1" operator="equal">
      <formula>"""---"""</formula>
    </cfRule>
  </conditionalFormatting>
  <conditionalFormatting sqref="Q22 S22:T22 AD22:AD23 V22:V23">
    <cfRule type="cellIs" dxfId="1060" priority="127" operator="equal">
      <formula>"NO"</formula>
    </cfRule>
    <cfRule type="cellIs" dxfId="1059" priority="128" operator="equal">
      <formula>"YES"</formula>
    </cfRule>
  </conditionalFormatting>
  <conditionalFormatting sqref="N22:O23">
    <cfRule type="cellIs" dxfId="1058" priority="124" operator="equal">
      <formula>"NO"</formula>
    </cfRule>
    <cfRule type="cellIs" dxfId="1057" priority="125" operator="equal">
      <formula>"YES"</formula>
    </cfRule>
  </conditionalFormatting>
  <conditionalFormatting sqref="P22:P23">
    <cfRule type="cellIs" dxfId="1056" priority="121" operator="equal">
      <formula>"CC 2018"</formula>
    </cfRule>
  </conditionalFormatting>
  <conditionalFormatting sqref="P22:P23">
    <cfRule type="cellIs" dxfId="1055" priority="120" operator="equal">
      <formula>"CC 2017"</formula>
    </cfRule>
  </conditionalFormatting>
  <conditionalFormatting sqref="O22:O23">
    <cfRule type="cellIs" dxfId="1054" priority="118" operator="equal">
      <formula>"&gt; CS6"</formula>
    </cfRule>
  </conditionalFormatting>
  <conditionalFormatting sqref="O22:O23">
    <cfRule type="cellIs" dxfId="1053" priority="117" operator="equal">
      <formula>"CS6"</formula>
    </cfRule>
  </conditionalFormatting>
  <conditionalFormatting sqref="O22:O23">
    <cfRule type="cellIs" dxfId="1052" priority="116" operator="equal">
      <formula>"CS6"</formula>
    </cfRule>
  </conditionalFormatting>
  <conditionalFormatting sqref="Z22:Z23">
    <cfRule type="cellIs" dxfId="1051" priority="110" operator="equal">
      <formula>"pre"</formula>
    </cfRule>
    <cfRule type="cellIs" dxfId="1050" priority="111" operator="equal">
      <formula>"p"</formula>
    </cfRule>
    <cfRule type="cellIs" dxfId="1049" priority="112" operator="equal">
      <formula>"ex"</formula>
    </cfRule>
    <cfRule type="cellIs" dxfId="1048" priority="113" operator="equal">
      <formula>"s"</formula>
    </cfRule>
    <cfRule type="cellIs" dxfId="1047" priority="114" operator="equal">
      <formula>"ui"</formula>
    </cfRule>
    <cfRule type="cellIs" dxfId="1046" priority="115" operator="equal">
      <formula>"c"</formula>
    </cfRule>
  </conditionalFormatting>
  <conditionalFormatting sqref="Y22:Y23">
    <cfRule type="cellIs" dxfId="1045" priority="104" operator="equal">
      <formula>"pre"</formula>
    </cfRule>
    <cfRule type="cellIs" dxfId="1044" priority="105" operator="equal">
      <formula>"p"</formula>
    </cfRule>
    <cfRule type="cellIs" dxfId="1043" priority="106" operator="equal">
      <formula>"ex"</formula>
    </cfRule>
    <cfRule type="cellIs" dxfId="1042" priority="107" operator="equal">
      <formula>"s"</formula>
    </cfRule>
    <cfRule type="cellIs" dxfId="1041" priority="108" operator="equal">
      <formula>"ui"</formula>
    </cfRule>
    <cfRule type="cellIs" dxfId="1040" priority="109" operator="equal">
      <formula>"c"</formula>
    </cfRule>
  </conditionalFormatting>
  <conditionalFormatting sqref="AC22:AC24">
    <cfRule type="cellIs" dxfId="1039" priority="102" operator="equal">
      <formula>"CS6 unsupported"</formula>
    </cfRule>
    <cfRule type="cellIs" dxfId="1038" priority="103" stopIfTrue="1" operator="equal">
      <formula>"""---"""</formula>
    </cfRule>
  </conditionalFormatting>
  <conditionalFormatting sqref="S9:T9">
    <cfRule type="cellIs" dxfId="1037" priority="99" operator="equal">
      <formula>"No"</formula>
    </cfRule>
  </conditionalFormatting>
  <conditionalFormatting sqref="O9:P9">
    <cfRule type="cellIs" dxfId="1036" priority="97" operator="equal">
      <formula>"NO"</formula>
    </cfRule>
    <cfRule type="cellIs" dxfId="1035" priority="98" operator="equal">
      <formula>"YES"</formula>
    </cfRule>
  </conditionalFormatting>
  <conditionalFormatting sqref="P9">
    <cfRule type="cellIs" dxfId="1034" priority="96" operator="equal">
      <formula>"CC 2018"</formula>
    </cfRule>
  </conditionalFormatting>
  <conditionalFormatting sqref="O9">
    <cfRule type="cellIs" dxfId="1033" priority="94" operator="equal">
      <formula>"&gt; CC"</formula>
    </cfRule>
    <cfRule type="cellIs" dxfId="1032" priority="95" operator="notEqual">
      <formula>"CC"</formula>
    </cfRule>
  </conditionalFormatting>
  <conditionalFormatting sqref="D9">
    <cfRule type="cellIs" dxfId="1031" priority="100" operator="between">
      <formula>$D$15</formula>
      <formula>$D$5</formula>
    </cfRule>
    <cfRule type="cellIs" dxfId="1030" priority="101" operator="between">
      <formula>$D$18</formula>
      <formula>$D$17</formula>
    </cfRule>
  </conditionalFormatting>
  <conditionalFormatting sqref="AC9">
    <cfRule type="cellIs" dxfId="1029" priority="90" operator="equal">
      <formula>"CS6 unsupported"</formula>
    </cfRule>
    <cfRule type="cellIs" dxfId="1028" priority="91" stopIfTrue="1" operator="equal">
      <formula>"""---"""</formula>
    </cfRule>
    <cfRule type="containsText" dxfId="1027" priority="92" operator="containsText" text="ERROR">
      <formula>NOT(ISERROR(SEARCH("ERROR",AC9)))</formula>
    </cfRule>
  </conditionalFormatting>
  <conditionalFormatting sqref="Z9">
    <cfRule type="cellIs" dxfId="1026" priority="83" operator="equal">
      <formula>"pr"</formula>
    </cfRule>
    <cfRule type="cellIs" dxfId="1025" priority="84" operator="equal">
      <formula>"p"</formula>
    </cfRule>
    <cfRule type="cellIs" dxfId="1024" priority="85" operator="equal">
      <formula>"ex"</formula>
    </cfRule>
    <cfRule type="cellIs" dxfId="1023" priority="86" operator="equal">
      <formula>"s"</formula>
    </cfRule>
    <cfRule type="cellIs" dxfId="1022" priority="87" operator="equal">
      <formula>"ui"</formula>
    </cfRule>
    <cfRule type="cellIs" dxfId="1021" priority="88" operator="equal">
      <formula>"c"</formula>
    </cfRule>
  </conditionalFormatting>
  <conditionalFormatting sqref="L9">
    <cfRule type="cellIs" dxfId="1020" priority="81" operator="notEqual">
      <formula>"NO"</formula>
    </cfRule>
    <cfRule type="cellIs" dxfId="1019" priority="82" operator="equal">
      <formula>"NO"</formula>
    </cfRule>
  </conditionalFormatting>
  <conditionalFormatting sqref="N9">
    <cfRule type="cellIs" dxfId="1018" priority="79" operator="equal">
      <formula>"NO"</formula>
    </cfRule>
    <cfRule type="cellIs" dxfId="1017" priority="80" operator="equal">
      <formula>"YES"</formula>
    </cfRule>
  </conditionalFormatting>
  <conditionalFormatting sqref="N9">
    <cfRule type="containsText" dxfId="1016" priority="78" operator="containsText" text="Effect">
      <formula>NOT(ISERROR(SEARCH("Effect",N9)))</formula>
    </cfRule>
  </conditionalFormatting>
  <conditionalFormatting sqref="Y9">
    <cfRule type="cellIs" dxfId="1015" priority="72" operator="equal">
      <formula>"pr"</formula>
    </cfRule>
    <cfRule type="cellIs" dxfId="1014" priority="73" operator="equal">
      <formula>"p"</formula>
    </cfRule>
    <cfRule type="cellIs" dxfId="1013" priority="74" operator="equal">
      <formula>"ex"</formula>
    </cfRule>
    <cfRule type="cellIs" dxfId="1012" priority="75" operator="equal">
      <formula>"s"</formula>
    </cfRule>
    <cfRule type="cellIs" dxfId="1011" priority="76" operator="equal">
      <formula>"ui"</formula>
    </cfRule>
    <cfRule type="cellIs" dxfId="1010" priority="77" operator="equal">
      <formula>"c"</formula>
    </cfRule>
  </conditionalFormatting>
  <conditionalFormatting sqref="S12:T12">
    <cfRule type="cellIs" dxfId="1009" priority="69" operator="equal">
      <formula>"No"</formula>
    </cfRule>
  </conditionalFormatting>
  <conditionalFormatting sqref="O12:P12">
    <cfRule type="cellIs" dxfId="1008" priority="67" operator="equal">
      <formula>"NO"</formula>
    </cfRule>
    <cfRule type="cellIs" dxfId="1007" priority="68" operator="equal">
      <formula>"YES"</formula>
    </cfRule>
  </conditionalFormatting>
  <conditionalFormatting sqref="P12">
    <cfRule type="cellIs" dxfId="1006" priority="66" operator="equal">
      <formula>"CC 2018"</formula>
    </cfRule>
  </conditionalFormatting>
  <conditionalFormatting sqref="O12">
    <cfRule type="cellIs" dxfId="1005" priority="64" operator="equal">
      <formula>"&gt; CC"</formula>
    </cfRule>
    <cfRule type="cellIs" dxfId="1004" priority="65" operator="notEqual">
      <formula>"CC"</formula>
    </cfRule>
  </conditionalFormatting>
  <conditionalFormatting sqref="D12">
    <cfRule type="cellIs" dxfId="1003" priority="70" operator="between">
      <formula>$D$15</formula>
      <formula>$D$5</formula>
    </cfRule>
    <cfRule type="cellIs" dxfId="1002" priority="71" operator="between">
      <formula>$D$18</formula>
      <formula>$D$17</formula>
    </cfRule>
  </conditionalFormatting>
  <conditionalFormatting sqref="AC12">
    <cfRule type="cellIs" dxfId="1001" priority="60" operator="equal">
      <formula>"CS6 unsupported"</formula>
    </cfRule>
    <cfRule type="cellIs" dxfId="1000" priority="61" stopIfTrue="1" operator="equal">
      <formula>"""---"""</formula>
    </cfRule>
    <cfRule type="containsText" dxfId="999" priority="62" operator="containsText" text="ERROR">
      <formula>NOT(ISERROR(SEARCH("ERROR",AC12)))</formula>
    </cfRule>
  </conditionalFormatting>
  <conditionalFormatting sqref="Z12">
    <cfRule type="cellIs" dxfId="998" priority="53" operator="equal">
      <formula>"pr"</formula>
    </cfRule>
    <cfRule type="cellIs" dxfId="997" priority="54" operator="equal">
      <formula>"p"</formula>
    </cfRule>
    <cfRule type="cellIs" dxfId="996" priority="55" operator="equal">
      <formula>"ex"</formula>
    </cfRule>
    <cfRule type="cellIs" dxfId="995" priority="56" operator="equal">
      <formula>"s"</formula>
    </cfRule>
    <cfRule type="cellIs" dxfId="994" priority="57" operator="equal">
      <formula>"ui"</formula>
    </cfRule>
    <cfRule type="cellIs" dxfId="993" priority="58" operator="equal">
      <formula>"c"</formula>
    </cfRule>
  </conditionalFormatting>
  <conditionalFormatting sqref="L12">
    <cfRule type="cellIs" dxfId="992" priority="51" operator="notEqual">
      <formula>"NO"</formula>
    </cfRule>
    <cfRule type="cellIs" dxfId="991" priority="52" operator="equal">
      <formula>"NO"</formula>
    </cfRule>
  </conditionalFormatting>
  <conditionalFormatting sqref="N12">
    <cfRule type="cellIs" dxfId="990" priority="49" operator="equal">
      <formula>"NO"</formula>
    </cfRule>
    <cfRule type="cellIs" dxfId="989" priority="50" operator="equal">
      <formula>"YES"</formula>
    </cfRule>
  </conditionalFormatting>
  <conditionalFormatting sqref="N12">
    <cfRule type="containsText" dxfId="988" priority="48" operator="containsText" text="Effect">
      <formula>NOT(ISERROR(SEARCH("Effect",N12)))</formula>
    </cfRule>
  </conditionalFormatting>
  <conditionalFormatting sqref="Y12">
    <cfRule type="cellIs" dxfId="987" priority="42" operator="equal">
      <formula>"pr"</formula>
    </cfRule>
    <cfRule type="cellIs" dxfId="986" priority="43" operator="equal">
      <formula>"p"</formula>
    </cfRule>
    <cfRule type="cellIs" dxfId="985" priority="44" operator="equal">
      <formula>"ex"</formula>
    </cfRule>
    <cfRule type="cellIs" dxfId="984" priority="45" operator="equal">
      <formula>"s"</formula>
    </cfRule>
    <cfRule type="cellIs" dxfId="983" priority="46" operator="equal">
      <formula>"ui"</formula>
    </cfRule>
    <cfRule type="cellIs" dxfId="982" priority="47" operator="equal">
      <formula>"c"</formula>
    </cfRule>
  </conditionalFormatting>
  <conditionalFormatting sqref="V24 Y24:Z24 AD24:AG24 C25:D25 G25 AJ24:AK24 C24:T24 K25 I25">
    <cfRule type="expression" dxfId="981" priority="13">
      <formula>$AE24="s"</formula>
    </cfRule>
  </conditionalFormatting>
  <conditionalFormatting sqref="P24">
    <cfRule type="cellIs" dxfId="980" priority="10" operator="equal">
      <formula>"CC 2017"</formula>
    </cfRule>
    <cfRule type="cellIs" dxfId="979" priority="11" operator="equal">
      <formula>"CC 2018"</formula>
    </cfRule>
  </conditionalFormatting>
  <conditionalFormatting sqref="O24">
    <cfRule type="cellIs" dxfId="978" priority="7" operator="equal">
      <formula>"CS6"</formula>
    </cfRule>
    <cfRule type="cellIs" dxfId="977" priority="8" operator="equal">
      <formula>"CS6"</formula>
    </cfRule>
    <cfRule type="cellIs" dxfId="976" priority="9" operator="equal">
      <formula>"&gt; CS6"</formula>
    </cfRule>
  </conditionalFormatting>
  <conditionalFormatting sqref="N24:Q24">
    <cfRule type="cellIs" dxfId="975" priority="12" operator="equal">
      <formula>"YES"</formula>
    </cfRule>
    <cfRule type="cellIs" dxfId="974" priority="14" operator="equal">
      <formula>"NO"</formula>
    </cfRule>
    <cfRule type="cellIs" dxfId="973" priority="15" operator="equal">
      <formula>"YES"</formula>
    </cfRule>
  </conditionalFormatting>
  <conditionalFormatting sqref="AF25:AG25">
    <cfRule type="expression" dxfId="972" priority="5">
      <formula>$AE25="s"</formula>
    </cfRule>
  </conditionalFormatting>
  <conditionalFormatting sqref="AI2:AI33">
    <cfRule type="expression" dxfId="971" priority="2">
      <formula>$AE2="s"</formula>
    </cfRule>
  </conditionalFormatting>
  <conditionalFormatting sqref="C29:D30">
    <cfRule type="expression" dxfId="970" priority="1">
      <formula>$AE29="s"</formula>
    </cfRule>
  </conditionalFormatting>
  <pageMargins left="0.7" right="0.7" top="0.75" bottom="0.75" header="0.3" footer="0.3"/>
  <pageSetup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661" operator="containsText" text="Effect" id="{9268720E-9372-4219-8045-039564F4DFEF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Q2:Q3</xm:sqref>
        </x14:conditionalFormatting>
        <x14:conditionalFormatting xmlns:xm="http://schemas.microsoft.com/office/excel/2006/main">
          <x14:cfRule type="expression" priority="538" id="{F3302CA2-5B3D-48D0-8A8C-FE1F1ACA3482}">
            <xm:f>'Do Not Own'!#REF!="sale"</xm:f>
            <x14:dxf>
              <font>
                <b/>
                <i val="0"/>
                <color rgb="FFFF0000"/>
              </font>
            </x14:dxf>
          </x14:cfRule>
          <xm:sqref>AJ22</xm:sqref>
        </x14:conditionalFormatting>
        <x14:conditionalFormatting xmlns:xm="http://schemas.microsoft.com/office/excel/2006/main">
          <x14:cfRule type="expression" priority="535" id="{C5DE8D2C-B128-4FB5-8E3C-B6066D4102A8}">
            <xm:f>'Do Not Own'!#REF!="sale"</xm:f>
            <x14:dxf>
              <font>
                <b/>
                <i val="0"/>
                <color rgb="FFFF0000"/>
              </font>
            </x14:dxf>
          </x14:cfRule>
          <xm:sqref>AH2:AH28</xm:sqref>
        </x14:conditionalFormatting>
        <x14:conditionalFormatting xmlns:xm="http://schemas.microsoft.com/office/excel/2006/main">
          <x14:cfRule type="containsText" priority="534" operator="containsText" text="Effect" id="{8B7D86D1-5AAA-426D-B52E-4F0C647CE68A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H6:H7</xm:sqref>
        </x14:conditionalFormatting>
        <x14:conditionalFormatting xmlns:xm="http://schemas.microsoft.com/office/excel/2006/main">
          <x14:cfRule type="containsText" priority="465" operator="containsText" text="Effect" id="{774B3836-211C-48B8-9DBE-FD68A527E8F1}">
            <xm:f>NOT(ISERROR(SEARCH("Effect",'No License required_CS6'!N18)))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N29:N33</xm:sqref>
        </x14:conditionalFormatting>
        <x14:conditionalFormatting xmlns:xm="http://schemas.microsoft.com/office/excel/2006/main">
          <x14:cfRule type="containsText" priority="470" operator="containsText" text="ERROR" id="{6DB18BDF-9D71-4EAE-8FBD-948B3A2359F0}">
            <xm:f>NOT(ISERROR(SEARCH("ERROR",'PaidLicensed-CS6-Enabled'!AC30)))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AC29:AC33</xm:sqref>
        </x14:conditionalFormatting>
        <x14:conditionalFormatting xmlns:xm="http://schemas.microsoft.com/office/excel/2006/main">
          <x14:cfRule type="containsText" priority="464" operator="containsText" text="Effect" id="{DDCD0E3B-055D-4B64-9447-0F644EB86995}">
            <xm:f>NOT(ISERROR(SEARCH("Effect",'Do Not Own'!E15)))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E33:G33 Q33 S33:T33 V33 O33 L33 Q31 S31:T31 V31 O31 L31 E31:G31</xm:sqref>
        </x14:conditionalFormatting>
        <x14:conditionalFormatting xmlns:xm="http://schemas.microsoft.com/office/excel/2006/main">
          <x14:cfRule type="containsText" priority="471" operator="containsText" text="Effect" id="{9F351B36-B2EE-4812-8EDB-ECB73E1565CA}">
            <xm:f>NOT(ISERROR(SEARCH("Effect",'Do Not Own'!E15)))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Q32 S32:T32 V32 E32:G32 O32 L32</xm:sqref>
        </x14:conditionalFormatting>
        <x14:conditionalFormatting xmlns:xm="http://schemas.microsoft.com/office/excel/2006/main">
          <x14:cfRule type="containsText" priority="1629" operator="containsText" text="Effect" id="{50B318D2-A643-4237-92A3-37049260BBA9}">
            <xm:f>NOT(ISERROR(SEARCH("Effect",'No License required_CS6'!N41)))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N20</xm:sqref>
        </x14:conditionalFormatting>
        <x14:conditionalFormatting xmlns:xm="http://schemas.microsoft.com/office/excel/2006/main">
          <x14:cfRule type="containsText" priority="1630" operator="containsText" text="ERROR" id="{ADBB54C9-953B-44F9-80F2-759A1EBFC434}">
            <xm:f>NOT(ISERROR(SEARCH("ERROR",'PaidLicensed-CS6-Enabled'!AC46)))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AC20</xm:sqref>
        </x14:conditionalFormatting>
        <x14:conditionalFormatting xmlns:xm="http://schemas.microsoft.com/office/excel/2006/main">
          <x14:cfRule type="containsText" priority="6063" operator="containsText" text="Effect" id="{91B3C715-0FCC-4331-93D2-9EC262D4C0F5}">
            <xm:f>NOT(ISERROR(SEARCH("Effect",'No License required_CS6'!N53)))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N27:N28</xm:sqref>
        </x14:conditionalFormatting>
        <x14:conditionalFormatting xmlns:xm="http://schemas.microsoft.com/office/excel/2006/main">
          <x14:cfRule type="containsText" priority="6064" operator="containsText" text="ERROR" id="{E4ABCC24-E293-407A-A91F-4A108F594A70}">
            <xm:f>NOT(ISERROR(SEARCH("ERROR",'PaidLicensed-CS6-Enabled'!AC57)))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AC27</xm:sqref>
        </x14:conditionalFormatting>
        <x14:conditionalFormatting xmlns:xm="http://schemas.microsoft.com/office/excel/2006/main">
          <x14:cfRule type="containsText" priority="210" operator="containsText" text="Effect" id="{F844A136-26A2-41F0-810C-5A6198A19346}">
            <xm:f>NOT(ISERROR(SEARCH("Effect",'PaidLicensed-CS6-Enabled'!#REF!)))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L26 E26:G26 V26 S26:T26 O26</xm:sqref>
        </x14:conditionalFormatting>
        <x14:conditionalFormatting xmlns:xm="http://schemas.microsoft.com/office/excel/2006/main">
          <x14:cfRule type="containsText" priority="207" operator="containsText" text="Effect" id="{8416C037-D1FB-44FB-8EBF-8079BDE453EA}">
            <xm:f>NOT(ISERROR(SEARCH("Effect",'PaidLicensed-CS6-Enabled'!#REF!)))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Q26</xm:sqref>
        </x14:conditionalFormatting>
        <x14:conditionalFormatting xmlns:xm="http://schemas.microsoft.com/office/excel/2006/main">
          <x14:cfRule type="containsText" priority="211" operator="containsText" text="ERROR" id="{18D1F2A7-EB55-4653-A8AE-EA936AAEC3AA}">
            <xm:f>NOT(ISERROR(SEARCH("ERROR",'PaidLicensed-CS6-Enabled'!AC30)))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AC26 AC22:AC24</xm:sqref>
        </x14:conditionalFormatting>
        <x14:conditionalFormatting xmlns:xm="http://schemas.microsoft.com/office/excel/2006/main">
          <x14:cfRule type="containsText" priority="6993" operator="containsText" text="Effect" id="{91CA9284-7C1D-46B9-85E0-844F71358EE4}">
            <xm:f>NOT(ISERROR(SEARCH("Effect",'No License required_CS6'!N49)))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N26 N21</xm:sqref>
        </x14:conditionalFormatting>
        <x14:conditionalFormatting xmlns:xm="http://schemas.microsoft.com/office/excel/2006/main">
          <x14:cfRule type="containsText" priority="7170" operator="containsText" text="Effect" id="{DDCD0E3B-055D-4B64-9447-0F644EB86995}">
            <xm:f>NOT(ISERROR(SEARCH("Effect",'Do Not Own'!E11)))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E20:G20 Q20 T20 O20 L20</xm:sqref>
        </x14:conditionalFormatting>
        <x14:conditionalFormatting xmlns:xm="http://schemas.microsoft.com/office/excel/2006/main">
          <x14:cfRule type="containsText" priority="8254" operator="containsText" text="Effect" id="{9F351B36-B2EE-4812-8EDB-ECB73E1565CA}">
            <xm:f>NOT(ISERROR(SEARCH("Effect",'PaidLicensed-CS6-Enabled'!S84)))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S20</xm:sqref>
        </x14:conditionalFormatting>
        <x14:conditionalFormatting xmlns:xm="http://schemas.microsoft.com/office/excel/2006/main">
          <x14:cfRule type="containsText" priority="8663" operator="containsText" text="ERROR" id="{E4ABCC24-E293-407A-A91F-4A108F594A70}">
            <xm:f>NOT(ISERROR(SEARCH("ERROR",'PaidLicensed-CS6-Enabled'!AC59)))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AC28</xm:sqref>
        </x14:conditionalFormatting>
        <x14:conditionalFormatting xmlns:xm="http://schemas.microsoft.com/office/excel/2006/main">
          <x14:cfRule type="containsText" priority="126" operator="containsText" text="Effect" id="{F447C526-7D43-476D-AECF-43414348739E}">
            <xm:f>NOT(ISERROR(SEARCH("Effect",'Do Not Own'!E13)))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N23:O23 AD23 V23 L21 Q21 E21:F21 O21 S21:T21</xm:sqref>
        </x14:conditionalFormatting>
        <x14:conditionalFormatting xmlns:xm="http://schemas.microsoft.com/office/excel/2006/main">
          <x14:cfRule type="containsText" priority="11473" operator="containsText" text="ERROR" id="{E4ABCC24-E293-407A-A91F-4A108F594A70}">
            <xm:f>NOT(ISERROR(SEARCH("ERROR",'PaidLicensed-CS6-Enabled'!AC53)))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AC21</xm:sqref>
        </x14:conditionalFormatting>
        <x14:conditionalFormatting xmlns:xm="http://schemas.microsoft.com/office/excel/2006/main">
          <x14:cfRule type="containsText" priority="12039" operator="containsText" text="Effect" id="{DDCD0E3B-055D-4B64-9447-0F644EB86995}">
            <xm:f>NOT(ISERROR(SEARCH("Effect",'Do Not Own'!E38)))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E29:G29 V29 O29 L29 Q29 S29:T29</xm:sqref>
        </x14:conditionalFormatting>
        <x14:conditionalFormatting xmlns:xm="http://schemas.microsoft.com/office/excel/2006/main">
          <x14:cfRule type="containsText" priority="12051" operator="containsText" text="Effect" id="{9F351B36-B2EE-4812-8EDB-ECB73E1565CA}">
            <xm:f>NOT(ISERROR(SEARCH("Effect",'Do Not Own'!E38)))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S30:T30 V30 E30:G30 O30 L30 Q30</xm:sqref>
        </x14:conditionalFormatting>
        <x14:conditionalFormatting xmlns:xm="http://schemas.microsoft.com/office/excel/2006/main">
          <x14:cfRule type="containsText" priority="12065" operator="containsText" text="Effect" id="{DDCD0E3B-055D-4B64-9447-0F644EB86995}">
            <xm:f>NOT(ISERROR(SEARCH("Effect",'Do Not Own'!E37)))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V27:V28 O27:O28 L27:L28 Q27:Q28 E27:F28 S27:T28</xm:sqref>
        </x14:conditionalFormatting>
        <x14:conditionalFormatting xmlns:xm="http://schemas.microsoft.com/office/excel/2006/main">
          <x14:cfRule type="containsText" priority="12078" operator="containsText" text="Effect" id="{F447C526-7D43-476D-AECF-43414348739E}">
            <xm:f>NOT(ISERROR(SEARCH("Effect",'Do Not Own'!E39)))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Q22 S22:T22 E22:G22 N22:O22 AD22 V22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AJ55"/>
  <sheetViews>
    <sheetView zoomScale="80" zoomScaleNormal="80" workbookViewId="0">
      <pane ySplit="1" topLeftCell="A2" activePane="bottomLeft" state="frozen"/>
      <selection pane="bottomLeft" activeCell="E2" sqref="E2"/>
    </sheetView>
  </sheetViews>
  <sheetFormatPr defaultRowHeight="15" x14ac:dyDescent="0.25"/>
  <cols>
    <col min="1" max="1" width="17.28515625" customWidth="1"/>
    <col min="2" max="2" width="6.140625" style="15" customWidth="1"/>
    <col min="3" max="3" width="11" customWidth="1"/>
    <col min="4" max="4" width="10.42578125" customWidth="1"/>
    <col min="5" max="5" width="14" customWidth="1"/>
    <col min="6" max="6" width="19.42578125" customWidth="1"/>
    <col min="7" max="7" width="29.7109375" customWidth="1"/>
    <col min="8" max="8" width="57" customWidth="1"/>
    <col min="9" max="9" width="29.5703125" customWidth="1"/>
    <col min="10" max="10" width="39" customWidth="1"/>
    <col min="11" max="11" width="5.5703125" customWidth="1"/>
    <col min="12" max="12" width="6.85546875" customWidth="1"/>
    <col min="13" max="13" width="2.85546875" customWidth="1"/>
    <col min="14" max="14" width="5.5703125" customWidth="1"/>
    <col min="15" max="15" width="10.7109375" customWidth="1"/>
    <col min="16" max="16" width="10.28515625" customWidth="1"/>
    <col min="17" max="17" width="10.140625" customWidth="1"/>
    <col min="18" max="18" width="15" customWidth="1"/>
    <col min="19" max="19" width="15.140625" customWidth="1"/>
    <col min="20" max="20" width="21.140625" customWidth="1"/>
    <col min="21" max="21" width="16" customWidth="1"/>
    <col min="22" max="22" width="16.7109375" customWidth="1"/>
    <col min="23" max="23" width="30" customWidth="1"/>
    <col min="24" max="24" width="3.85546875" customWidth="1"/>
    <col min="25" max="26" width="4.85546875" style="56" customWidth="1"/>
    <col min="27" max="27" width="28" customWidth="1"/>
    <col min="28" max="28" width="26.5703125" customWidth="1"/>
    <col min="29" max="29" width="17.7109375" customWidth="1"/>
    <col min="30" max="30" width="2.42578125" customWidth="1"/>
    <col min="31" max="32" width="8" customWidth="1"/>
    <col min="33" max="33" width="9.140625" customWidth="1"/>
    <col min="34" max="34" width="13.85546875" bestFit="1" customWidth="1"/>
    <col min="35" max="35" width="9.140625" customWidth="1"/>
    <col min="36" max="36" width="9.140625" hidden="1" customWidth="1"/>
    <col min="37" max="39" width="0" hidden="1" customWidth="1"/>
  </cols>
  <sheetData>
    <row r="1" spans="1:34" ht="44.25" customHeight="1" thickBot="1" x14ac:dyDescent="0.35">
      <c r="A1" s="3"/>
      <c r="B1" s="14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1052</v>
      </c>
      <c r="H1" s="3" t="s">
        <v>7</v>
      </c>
      <c r="I1" s="3" t="s">
        <v>8</v>
      </c>
      <c r="J1" s="3" t="s">
        <v>1053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4" t="s">
        <v>21</v>
      </c>
      <c r="W1" s="3" t="s">
        <v>22</v>
      </c>
      <c r="X1" s="3" t="s">
        <v>23</v>
      </c>
      <c r="Y1" s="55" t="s">
        <v>24</v>
      </c>
      <c r="Z1" s="55" t="s">
        <v>25</v>
      </c>
      <c r="AA1" s="3" t="s">
        <v>26</v>
      </c>
      <c r="AB1" s="3" t="s">
        <v>28</v>
      </c>
      <c r="AC1" s="3" t="s">
        <v>29</v>
      </c>
      <c r="AD1" s="3" t="s">
        <v>154</v>
      </c>
      <c r="AE1" s="3" t="s">
        <v>31</v>
      </c>
      <c r="AF1" s="3" t="s">
        <v>33</v>
      </c>
      <c r="AG1" s="59" t="s">
        <v>0</v>
      </c>
      <c r="AH1" s="59" t="s">
        <v>1054</v>
      </c>
    </row>
    <row r="2" spans="1:34" ht="15.75" thickTop="1" x14ac:dyDescent="0.25">
      <c r="B2" s="15">
        <v>1</v>
      </c>
      <c r="C2" t="s">
        <v>1055</v>
      </c>
      <c r="D2" s="7">
        <v>43066</v>
      </c>
      <c r="E2" s="1" t="s">
        <v>1056</v>
      </c>
      <c r="F2" t="s">
        <v>1057</v>
      </c>
      <c r="G2" t="s">
        <v>1058</v>
      </c>
      <c r="H2" t="s">
        <v>1059</v>
      </c>
      <c r="I2" s="50" t="str">
        <f>HYPERLINK(Values!$B$7&amp;"/item/"&amp;$G2,$G2)</f>
        <v>big-pack-of-elements/19888878</v>
      </c>
      <c r="J2" t="s">
        <v>1060</v>
      </c>
      <c r="K2" s="2" t="str">
        <f>HYPERLINK(Values!$B$7&amp;"/item/"&amp;$G2,"DL")</f>
        <v>DL</v>
      </c>
      <c r="L2" t="s">
        <v>42</v>
      </c>
      <c r="M2">
        <v>0</v>
      </c>
      <c r="N2" t="str">
        <f>IF(M2=1,"YES",IF(M2=0,"NO",""))</f>
        <v>NO</v>
      </c>
      <c r="O2" t="s">
        <v>1061</v>
      </c>
      <c r="P2" t="s">
        <v>98</v>
      </c>
      <c r="Q2" s="13" t="s">
        <v>1062</v>
      </c>
      <c r="R2" s="11">
        <v>43164</v>
      </c>
      <c r="S2" t="s">
        <v>126</v>
      </c>
      <c r="T2" t="s">
        <v>1063</v>
      </c>
      <c r="U2" s="2" t="str">
        <f>HYPERLINK($V2,$G2&amp;" help")</f>
        <v>big-pack-of-elements/19888878 help</v>
      </c>
      <c r="V2" s="52" t="s">
        <v>1064</v>
      </c>
      <c r="W2" s="2" t="str">
        <f>HYPERLINK(Values!$B$8&amp;"\"&amp;$E2&amp;"\"&amp;$H2&amp;"\",$E2&amp;"\"&amp;$H2)</f>
        <v>Motion-Land\videohive-19888878-big-pack-of-elements</v>
      </c>
      <c r="X2" s="2" t="s">
        <v>44</v>
      </c>
      <c r="Y2" s="15" t="s">
        <v>300</v>
      </c>
      <c r="Z2" s="15" t="s">
        <v>300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Extensions folder big-pack-of-elements/19888878</v>
      </c>
      <c r="AB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 unsupported</v>
      </c>
      <c r="AC2" s="48" t="str">
        <f>IF($S2=".exe","EXTENSION",IF($S2=".zxp","EXTENSION","---"))</f>
        <v>EXTENSION</v>
      </c>
      <c r="AE2" s="6">
        <v>24</v>
      </c>
      <c r="AF2" s="37" t="str">
        <f>IF(AD2="s",AE2*0.75,IF(AD2="n",AE2*0,""))</f>
        <v/>
      </c>
    </row>
    <row r="3" spans="1:34" x14ac:dyDescent="0.25">
      <c r="B3" s="15">
        <v>1</v>
      </c>
      <c r="C3" t="s">
        <v>1055</v>
      </c>
      <c r="D3" s="7">
        <v>43066</v>
      </c>
      <c r="E3" t="s">
        <v>1065</v>
      </c>
      <c r="F3" t="s">
        <v>1066</v>
      </c>
      <c r="G3" t="s">
        <v>1067</v>
      </c>
      <c r="H3" t="s">
        <v>1068</v>
      </c>
      <c r="I3" s="50" t="str">
        <f>HYPERLINK(Values!$B$7&amp;"/item/"&amp;$G3,$G3)</f>
        <v>real-3d-neon-kit/20767740</v>
      </c>
      <c r="J3" s="53" t="s">
        <v>1069</v>
      </c>
      <c r="K3" s="2" t="str">
        <f>HYPERLINK(Values!$B$7&amp;"/item/"&amp;$G3,"DL")</f>
        <v>DL</v>
      </c>
      <c r="L3" s="49" t="str">
        <f>IF($S3=".aep",".AEP", "")</f>
        <v>.AEP</v>
      </c>
      <c r="M3">
        <v>1</v>
      </c>
      <c r="N3" s="49" t="str">
        <f>IF($S3=".aep",".AEP", "")</f>
        <v>.AEP</v>
      </c>
      <c r="O3" s="49" t="str">
        <f>IF($S3=".aep",".AEP", "")</f>
        <v>.AEP</v>
      </c>
      <c r="P3" t="s">
        <v>1070</v>
      </c>
      <c r="R3" s="11">
        <v>43020</v>
      </c>
      <c r="S3" t="s">
        <v>258</v>
      </c>
      <c r="T3" t="s">
        <v>1071</v>
      </c>
      <c r="U3" s="2" t="str">
        <f>HYPERLINK($V3,$G3&amp;" help")</f>
        <v>real-3d-neon-kit/20767740 help</v>
      </c>
      <c r="V3" s="2" t="s">
        <v>1072</v>
      </c>
      <c r="W3" s="2" t="str">
        <f>HYPERLINK(Values!$B$8&amp;"\"&amp;$E3&amp;"\"&amp;$H3&amp;"\",$E3&amp;"\"&amp;$H3)</f>
        <v>NeuronFX\videohive-20767740-real-3d-neon-kit</v>
      </c>
      <c r="X3" s="2" t="s">
        <v>44</v>
      </c>
      <c r="Y3" s="15" t="s">
        <v>258</v>
      </c>
      <c r="Z3" s="15" t="s">
        <v>258</v>
      </c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OWNED\NeuronFX\videohive-20767740-real-3d-neon-kit\</v>
      </c>
      <c r="AB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OWNED\NeuronFX\videohive-20767740-real-3d-neon-kit\</v>
      </c>
      <c r="AC3" s="48" t="str">
        <f t="shared" ref="AC3:AC8" si="0">IF($S3=".exe","EXTENSION",IF($S3=".zxp","EXTENSION","---"))</f>
        <v>---</v>
      </c>
      <c r="AE3" s="6">
        <v>29</v>
      </c>
    </row>
    <row r="4" spans="1:34" x14ac:dyDescent="0.25">
      <c r="B4" s="15">
        <v>1</v>
      </c>
      <c r="C4" t="s">
        <v>1055</v>
      </c>
      <c r="D4" s="7">
        <v>43066</v>
      </c>
      <c r="E4" t="s">
        <v>1073</v>
      </c>
      <c r="F4" t="s">
        <v>1074</v>
      </c>
      <c r="G4" t="s">
        <v>1075</v>
      </c>
      <c r="H4" t="s">
        <v>1076</v>
      </c>
      <c r="I4" s="50" t="str">
        <f>HYPERLINK(Values!$B$7&amp;"/item/"&amp;$G4,$G4)</f>
        <v>part-of-aged-violin-on-black-background/19557954</v>
      </c>
      <c r="J4" s="53" t="s">
        <v>1077</v>
      </c>
      <c r="K4" s="2" t="str">
        <f>HYPERLINK(Values!$B$7&amp;"/item/"&amp;$G4,"DL")</f>
        <v>DL</v>
      </c>
      <c r="L4" s="49" t="str">
        <f>IF($S4=".mov",".MOV", "")</f>
        <v>.MOV</v>
      </c>
      <c r="M4">
        <v>1</v>
      </c>
      <c r="N4" s="49" t="str">
        <f>IF($S4=".mov",".MOV", "")</f>
        <v>.MOV</v>
      </c>
      <c r="O4" s="49" t="str">
        <f>IF($S4=".mov",".MOV", "")</f>
        <v>.MOV</v>
      </c>
      <c r="P4" t="s">
        <v>1078</v>
      </c>
      <c r="R4" s="11">
        <v>43012</v>
      </c>
      <c r="S4" t="s">
        <v>1079</v>
      </c>
      <c r="T4" s="2" t="s">
        <v>1080</v>
      </c>
      <c r="U4" t="s">
        <v>896</v>
      </c>
      <c r="V4" t="s">
        <v>896</v>
      </c>
      <c r="W4" s="2" t="str">
        <f>HYPERLINK(Values!$B$8&amp;"\"&amp;$E4&amp;"\"&amp;$H4&amp;"\",$E4&amp;"\"&amp;$H4)</f>
        <v>funkyman2009\videohive-19557954-part-of-aged-violin-on-black-background</v>
      </c>
      <c r="X4" s="2" t="s">
        <v>44</v>
      </c>
      <c r="Y4" s="15" t="s">
        <v>1079</v>
      </c>
      <c r="Z4" s="15" t="s">
        <v>1079</v>
      </c>
      <c r="AA4" s="2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OWNED\funkyman2009\videohive-19557954-part-of-aged-violin-on-black-background\</v>
      </c>
      <c r="AB4" s="2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OWNED\funkyman2009\videohive-19557954-part-of-aged-violin-on-black-background\</v>
      </c>
      <c r="AC4" s="48" t="str">
        <f t="shared" si="0"/>
        <v>---</v>
      </c>
      <c r="AE4" s="6">
        <v>15</v>
      </c>
    </row>
    <row r="5" spans="1:34" x14ac:dyDescent="0.25">
      <c r="B5" s="15">
        <v>1</v>
      </c>
      <c r="C5" t="s">
        <v>1055</v>
      </c>
      <c r="D5" s="7">
        <v>43066</v>
      </c>
      <c r="E5" t="s">
        <v>1081</v>
      </c>
      <c r="F5" t="s">
        <v>1082</v>
      </c>
      <c r="G5" t="s">
        <v>1083</v>
      </c>
      <c r="H5" t="s">
        <v>1084</v>
      </c>
      <c r="I5" s="50" t="str">
        <f>HYPERLINK(Values!$B$7&amp;"/item/"&amp;$G5,$G5)</f>
        <v>memories-lane/17744691</v>
      </c>
      <c r="J5" s="53" t="s">
        <v>1085</v>
      </c>
      <c r="K5" s="2" t="str">
        <f>HYPERLINK(Values!$B$7&amp;"/item/"&amp;$G5,"DL")</f>
        <v>DL</v>
      </c>
      <c r="L5" s="49" t="str">
        <f>IF($S5=".aep",".AEP", "")</f>
        <v>.AEP</v>
      </c>
      <c r="M5">
        <v>1</v>
      </c>
      <c r="N5" s="49" t="str">
        <f t="shared" ref="N5:P8" si="1">IF($S5=".aep",".AEP", "")</f>
        <v>.AEP</v>
      </c>
      <c r="O5" s="49" t="str">
        <f t="shared" si="1"/>
        <v>.AEP</v>
      </c>
      <c r="P5" s="49" t="str">
        <f t="shared" si="1"/>
        <v>.AEP</v>
      </c>
      <c r="R5" s="11">
        <v>42640</v>
      </c>
      <c r="S5" t="s">
        <v>258</v>
      </c>
      <c r="T5" t="s">
        <v>1086</v>
      </c>
      <c r="U5" s="2" t="str">
        <f>HYPERLINK($V5,$G5&amp;" help")</f>
        <v>memories-lane/17744691 help</v>
      </c>
      <c r="V5" s="2" t="s">
        <v>1087</v>
      </c>
      <c r="W5" s="2" t="str">
        <f>HYPERLINK(Values!$B$8&amp;"\"&amp;$E5&amp;"\"&amp;$H5&amp;"\",$E5&amp;"\"&amp;$H5)</f>
        <v>addeystock\videohive-17744691-memories-lane</v>
      </c>
      <c r="X5" s="2" t="s">
        <v>44</v>
      </c>
      <c r="Y5" s="15" t="s">
        <v>258</v>
      </c>
      <c r="Z5" s="15" t="s">
        <v>258</v>
      </c>
      <c r="AA5" s="2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OWNED\addeystock\videohive-17744691-memories-lane\</v>
      </c>
      <c r="AB5" s="2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OWNED\addeystock\videohive-17744691-memories-lane\</v>
      </c>
      <c r="AC5" s="48" t="str">
        <f t="shared" si="0"/>
        <v>---</v>
      </c>
      <c r="AE5" s="6">
        <v>33</v>
      </c>
    </row>
    <row r="6" spans="1:34" x14ac:dyDescent="0.25">
      <c r="B6" s="15">
        <v>1</v>
      </c>
      <c r="C6" t="s">
        <v>1055</v>
      </c>
      <c r="D6" s="7">
        <v>43066</v>
      </c>
      <c r="E6" t="s">
        <v>1088</v>
      </c>
      <c r="F6" t="s">
        <v>1089</v>
      </c>
      <c r="G6" t="s">
        <v>1090</v>
      </c>
      <c r="H6" t="s">
        <v>1091</v>
      </c>
      <c r="I6" s="50" t="str">
        <f>HYPERLINK(Values!$B$7&amp;"/item/"&amp;$G6,$G6)</f>
        <v>photo-motion-pro-professional-3d-photo-animator/13922688</v>
      </c>
      <c r="J6" s="53" t="s">
        <v>1092</v>
      </c>
      <c r="K6" s="2" t="str">
        <f>HYPERLINK(Values!$B$7&amp;"/item/"&amp;$G6,"DL")</f>
        <v>DL</v>
      </c>
      <c r="L6" s="49" t="str">
        <f>IF($S6=".aep",".AEP", "")</f>
        <v>.AEP</v>
      </c>
      <c r="M6">
        <v>1</v>
      </c>
      <c r="N6" s="49" t="str">
        <f t="shared" si="1"/>
        <v>.AEP</v>
      </c>
      <c r="O6" s="49" t="str">
        <f t="shared" si="1"/>
        <v>.AEP</v>
      </c>
      <c r="P6" s="49" t="str">
        <f t="shared" si="1"/>
        <v>.AEP</v>
      </c>
      <c r="R6" s="11">
        <v>43252</v>
      </c>
      <c r="S6" t="s">
        <v>258</v>
      </c>
      <c r="T6" t="s">
        <v>1093</v>
      </c>
      <c r="U6" s="2" t="str">
        <f>HYPERLINK($V6,$G6&amp;" help")</f>
        <v>photo-motion-pro-professional-3d-photo-animator/13922688 help</v>
      </c>
      <c r="V6" s="2" t="s">
        <v>1094</v>
      </c>
      <c r="W6" s="2" t="str">
        <f>HYPERLINK(Values!$B$8&amp;"\"&amp;$E6&amp;"\"&amp;$H6&amp;"\",$E6&amp;"\"&amp;$H6)</f>
        <v>Integnity\PhotoMotion2</v>
      </c>
      <c r="X6" s="2" t="s">
        <v>44</v>
      </c>
      <c r="Y6" s="15" t="s">
        <v>258</v>
      </c>
      <c r="Z6" s="15" t="s">
        <v>258</v>
      </c>
      <c r="AA6" s="2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OWNED\Integnity\PhotoMotion2\</v>
      </c>
      <c r="AB6" s="2" t="str">
        <f>IF($M6=0,"CS6 unsupported"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</f>
        <v>OWNED\Integnity\PhotoMotion2\</v>
      </c>
      <c r="AC6" s="48" t="str">
        <f t="shared" si="0"/>
        <v>---</v>
      </c>
      <c r="AE6" s="6">
        <v>65</v>
      </c>
    </row>
    <row r="7" spans="1:34" x14ac:dyDescent="0.25">
      <c r="B7" s="15">
        <v>1</v>
      </c>
      <c r="C7" t="s">
        <v>1055</v>
      </c>
      <c r="D7" s="7">
        <v>43066</v>
      </c>
      <c r="E7" t="s">
        <v>1095</v>
      </c>
      <c r="F7" t="s">
        <v>1096</v>
      </c>
      <c r="G7" t="s">
        <v>1097</v>
      </c>
      <c r="H7" t="s">
        <v>1098</v>
      </c>
      <c r="I7" s="50" t="str">
        <f>HYPERLINK(Values!$B$7&amp;"/item/"&amp;$G7,$G7)</f>
        <v>ultimate-vhs-pack/11849883</v>
      </c>
      <c r="J7" s="53" t="s">
        <v>1099</v>
      </c>
      <c r="K7" s="2" t="str">
        <f>HYPERLINK(Values!$B$7&amp;"/item/"&amp;$G7,"DL")</f>
        <v>DL</v>
      </c>
      <c r="L7" s="49" t="str">
        <f>IF($S7=".aep",".AEP", "")</f>
        <v>.AEP</v>
      </c>
      <c r="M7">
        <v>1</v>
      </c>
      <c r="N7" s="49" t="str">
        <f t="shared" si="1"/>
        <v>.AEP</v>
      </c>
      <c r="O7" s="49" t="str">
        <f t="shared" si="1"/>
        <v>.AEP</v>
      </c>
      <c r="P7" s="49" t="str">
        <f t="shared" si="1"/>
        <v>.AEP</v>
      </c>
      <c r="R7" s="11">
        <v>42180</v>
      </c>
      <c r="S7" t="s">
        <v>258</v>
      </c>
      <c r="T7" t="s">
        <v>1100</v>
      </c>
      <c r="U7" s="2" t="str">
        <f>HYPERLINK($V7,$G7&amp;" help")</f>
        <v>ultimate-vhs-pack/11849883 help</v>
      </c>
      <c r="V7" s="2" t="s">
        <v>1101</v>
      </c>
      <c r="W7" s="2" t="str">
        <f>HYPERLINK(Values!$B$8&amp;"\"&amp;$E7&amp;"\"&amp;$H7&amp;"\",$E7&amp;"\"&amp;$H7)</f>
        <v>volodyatoxic\videohive-11849883-ultimate-vhs-pack</v>
      </c>
      <c r="X7" s="2" t="s">
        <v>44</v>
      </c>
      <c r="Y7" s="15" t="s">
        <v>258</v>
      </c>
      <c r="Z7" s="15" t="s">
        <v>258</v>
      </c>
      <c r="AA7" s="2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OWNED\volodyatoxic\videohive-11849883-ultimate-vhs-pack\</v>
      </c>
      <c r="AB7" s="2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</f>
        <v>OWNED\volodyatoxic\videohive-11849883-ultimate-vhs-pack\</v>
      </c>
      <c r="AC7" s="48" t="str">
        <f t="shared" si="0"/>
        <v>---</v>
      </c>
      <c r="AE7" s="6">
        <v>21</v>
      </c>
    </row>
    <row r="8" spans="1:34" x14ac:dyDescent="0.25">
      <c r="B8" s="15">
        <v>1</v>
      </c>
      <c r="C8" t="s">
        <v>1055</v>
      </c>
      <c r="D8" s="7">
        <v>42702</v>
      </c>
      <c r="E8" t="s">
        <v>1102</v>
      </c>
      <c r="F8" t="s">
        <v>1103</v>
      </c>
      <c r="G8" t="s">
        <v>1104</v>
      </c>
      <c r="H8" t="s">
        <v>1105</v>
      </c>
      <c r="I8" s="50" t="str">
        <f>HYPERLINK(Values!$B$7&amp;"/item/"&amp;$G8,$G8)</f>
        <v>halftone-dots/127239</v>
      </c>
      <c r="J8" s="53" t="s">
        <v>1106</v>
      </c>
      <c r="K8" s="2" t="str">
        <f>HYPERLINK(Values!$B$7&amp;"/item/"&amp;$G8,"DL")</f>
        <v>DL</v>
      </c>
      <c r="L8" s="49" t="str">
        <f>IF($S8=".aep",".AEP", "")</f>
        <v>.AEP</v>
      </c>
      <c r="M8">
        <v>1</v>
      </c>
      <c r="N8" s="49" t="str">
        <f t="shared" si="1"/>
        <v>.AEP</v>
      </c>
      <c r="O8" s="49" t="str">
        <f t="shared" si="1"/>
        <v>.AEP</v>
      </c>
      <c r="P8" s="49" t="str">
        <f t="shared" si="1"/>
        <v>.AEP</v>
      </c>
      <c r="R8" s="11">
        <v>40630</v>
      </c>
      <c r="S8" t="s">
        <v>258</v>
      </c>
      <c r="T8" t="s">
        <v>1107</v>
      </c>
      <c r="U8" s="2" t="str">
        <f>HYPERLINK($V8,$G8&amp;" help")</f>
        <v>halftone-dots/127239 help</v>
      </c>
      <c r="V8" s="2" t="s">
        <v>1108</v>
      </c>
      <c r="W8" s="2" t="str">
        <f>HYPERLINK(Values!$B$8&amp;"\"&amp;$E8&amp;"\"&amp;$H8&amp;"\",$E8&amp;"\"&amp;$H8)</f>
        <v>felt_tips\videohive-127239-halftone-dots</v>
      </c>
      <c r="X8" s="2" t="s">
        <v>44</v>
      </c>
      <c r="Y8" s="15" t="s">
        <v>258</v>
      </c>
      <c r="Z8" s="15" t="s">
        <v>258</v>
      </c>
      <c r="AA8" s="2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OWNED\felt_tips\videohive-127239-halftone-dots\</v>
      </c>
      <c r="AB8" s="2" t="str">
        <f>IF($M8=0,"CS6 unsupported"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it?",HYPERLINK(Values!$B$3&amp;E8&amp;"\"&amp;$H8,"OWNED\"&amp;$E8&amp;"\"&amp;$H8&amp;"\")))))))))</f>
        <v>OWNED\felt_tips\videohive-127239-halftone-dots\</v>
      </c>
      <c r="AC8" s="48" t="str">
        <f t="shared" si="0"/>
        <v>---</v>
      </c>
      <c r="AE8" s="6">
        <v>18</v>
      </c>
    </row>
    <row r="9" spans="1:34" x14ac:dyDescent="0.25">
      <c r="R9" s="10"/>
      <c r="Y9" s="15"/>
      <c r="Z9" s="15"/>
    </row>
    <row r="10" spans="1:34" x14ac:dyDescent="0.25">
      <c r="R10" s="10"/>
      <c r="Y10" s="15"/>
      <c r="Z10" s="15"/>
    </row>
    <row r="11" spans="1:34" x14ac:dyDescent="0.25">
      <c r="R11" s="10"/>
      <c r="Y11" s="15"/>
      <c r="Z11" s="15"/>
    </row>
    <row r="12" spans="1:34" x14ac:dyDescent="0.25">
      <c r="R12" s="10"/>
      <c r="Y12" s="15"/>
      <c r="Z12" s="15"/>
    </row>
    <row r="13" spans="1:34" x14ac:dyDescent="0.25">
      <c r="R13" s="10"/>
      <c r="Y13" s="15"/>
      <c r="Z13" s="15"/>
    </row>
    <row r="14" spans="1:34" x14ac:dyDescent="0.25">
      <c r="R14" s="10"/>
      <c r="Y14" s="15"/>
      <c r="Z14" s="15"/>
    </row>
    <row r="15" spans="1:34" x14ac:dyDescent="0.25">
      <c r="R15" s="10"/>
      <c r="Y15" s="15"/>
      <c r="Z15" s="15"/>
    </row>
    <row r="16" spans="1:34" x14ac:dyDescent="0.25">
      <c r="R16" s="10"/>
      <c r="Y16" s="15"/>
      <c r="Z16" s="15"/>
    </row>
    <row r="17" spans="18:26" x14ac:dyDescent="0.25">
      <c r="R17" s="10"/>
      <c r="Y17" s="15"/>
      <c r="Z17" s="15"/>
    </row>
    <row r="18" spans="18:26" x14ac:dyDescent="0.25">
      <c r="R18" s="10"/>
      <c r="Y18" s="15"/>
      <c r="Z18" s="15"/>
    </row>
    <row r="19" spans="18:26" x14ac:dyDescent="0.25">
      <c r="R19" s="10"/>
      <c r="Y19" s="15"/>
      <c r="Z19" s="15"/>
    </row>
    <row r="20" spans="18:26" x14ac:dyDescent="0.25">
      <c r="R20" s="10"/>
      <c r="Y20" s="15"/>
      <c r="Z20" s="15"/>
    </row>
    <row r="21" spans="18:26" x14ac:dyDescent="0.25">
      <c r="Y21" s="15"/>
      <c r="Z21" s="15"/>
    </row>
    <row r="22" spans="18:26" x14ac:dyDescent="0.25">
      <c r="Y22" s="15"/>
      <c r="Z22" s="15"/>
    </row>
    <row r="23" spans="18:26" x14ac:dyDescent="0.25">
      <c r="Y23" s="15"/>
      <c r="Z23" s="15"/>
    </row>
    <row r="24" spans="18:26" x14ac:dyDescent="0.25">
      <c r="Y24" s="15"/>
      <c r="Z24" s="15"/>
    </row>
    <row r="25" spans="18:26" x14ac:dyDescent="0.25">
      <c r="Y25" s="15"/>
      <c r="Z25" s="15"/>
    </row>
    <row r="26" spans="18:26" x14ac:dyDescent="0.25">
      <c r="Y26" s="15"/>
      <c r="Z26" s="15"/>
    </row>
    <row r="27" spans="18:26" x14ac:dyDescent="0.25">
      <c r="Y27" s="15"/>
      <c r="Z27" s="15"/>
    </row>
    <row r="28" spans="18:26" x14ac:dyDescent="0.25">
      <c r="Y28" s="15"/>
      <c r="Z28" s="15"/>
    </row>
    <row r="29" spans="18:26" x14ac:dyDescent="0.25">
      <c r="Y29" s="15"/>
      <c r="Z29" s="15"/>
    </row>
    <row r="30" spans="18:26" x14ac:dyDescent="0.25">
      <c r="Y30" s="15"/>
      <c r="Z30" s="15"/>
    </row>
    <row r="31" spans="18:26" x14ac:dyDescent="0.25">
      <c r="Y31" s="15"/>
      <c r="Z31" s="15"/>
    </row>
    <row r="32" spans="18:26" x14ac:dyDescent="0.25">
      <c r="Y32" s="15"/>
      <c r="Z32" s="15"/>
    </row>
    <row r="33" spans="25:26" x14ac:dyDescent="0.25">
      <c r="Y33" s="15"/>
      <c r="Z33" s="15"/>
    </row>
    <row r="34" spans="25:26" x14ac:dyDescent="0.25">
      <c r="Y34" s="15"/>
      <c r="Z34" s="15"/>
    </row>
    <row r="35" spans="25:26" x14ac:dyDescent="0.25">
      <c r="Y35" s="15"/>
      <c r="Z35" s="15"/>
    </row>
    <row r="36" spans="25:26" x14ac:dyDescent="0.25">
      <c r="Y36" s="15"/>
      <c r="Z36" s="15"/>
    </row>
    <row r="37" spans="25:26" x14ac:dyDescent="0.25">
      <c r="Y37" s="15"/>
      <c r="Z37" s="15"/>
    </row>
    <row r="38" spans="25:26" x14ac:dyDescent="0.25">
      <c r="Y38" s="15"/>
      <c r="Z38" s="15"/>
    </row>
    <row r="39" spans="25:26" x14ac:dyDescent="0.25">
      <c r="Y39" s="15"/>
      <c r="Z39" s="15"/>
    </row>
    <row r="40" spans="25:26" x14ac:dyDescent="0.25">
      <c r="Y40" s="15"/>
      <c r="Z40" s="15"/>
    </row>
    <row r="41" spans="25:26" x14ac:dyDescent="0.25">
      <c r="Y41" s="15"/>
      <c r="Z41" s="15"/>
    </row>
    <row r="42" spans="25:26" x14ac:dyDescent="0.25">
      <c r="Y42" s="15"/>
      <c r="Z42" s="15"/>
    </row>
    <row r="43" spans="25:26" x14ac:dyDescent="0.25">
      <c r="Y43" s="15"/>
      <c r="Z43" s="15"/>
    </row>
    <row r="44" spans="25:26" x14ac:dyDescent="0.25">
      <c r="Y44" s="15"/>
      <c r="Z44" s="15"/>
    </row>
    <row r="45" spans="25:26" x14ac:dyDescent="0.25">
      <c r="Y45" s="15"/>
      <c r="Z45" s="15"/>
    </row>
    <row r="46" spans="25:26" x14ac:dyDescent="0.25">
      <c r="Y46" s="15"/>
      <c r="Z46" s="15"/>
    </row>
    <row r="47" spans="25:26" x14ac:dyDescent="0.25">
      <c r="Y47" s="15"/>
      <c r="Z47" s="15"/>
    </row>
    <row r="48" spans="25:26" x14ac:dyDescent="0.25">
      <c r="Y48" s="15"/>
      <c r="Z48" s="15"/>
    </row>
    <row r="49" spans="25:26" x14ac:dyDescent="0.25">
      <c r="Y49" s="15"/>
      <c r="Z49" s="15"/>
    </row>
    <row r="50" spans="25:26" x14ac:dyDescent="0.25">
      <c r="Y50" s="15"/>
      <c r="Z50" s="15"/>
    </row>
    <row r="51" spans="25:26" x14ac:dyDescent="0.25">
      <c r="Y51" s="15"/>
      <c r="Z51" s="15"/>
    </row>
    <row r="52" spans="25:26" x14ac:dyDescent="0.25">
      <c r="Y52" s="15"/>
      <c r="Z52" s="15"/>
    </row>
    <row r="53" spans="25:26" x14ac:dyDescent="0.25">
      <c r="Y53" s="15"/>
      <c r="Z53" s="15"/>
    </row>
    <row r="54" spans="25:26" x14ac:dyDescent="0.25">
      <c r="Y54" s="15"/>
      <c r="Z54" s="15"/>
    </row>
    <row r="55" spans="25:26" x14ac:dyDescent="0.25">
      <c r="Y55" s="15"/>
      <c r="Z55" s="15"/>
    </row>
  </sheetData>
  <conditionalFormatting sqref="S2:T2">
    <cfRule type="cellIs" dxfId="924" priority="54" operator="equal">
      <formula>"No"</formula>
    </cfRule>
  </conditionalFormatting>
  <conditionalFormatting sqref="P2 L2">
    <cfRule type="cellIs" dxfId="923" priority="53" operator="equal">
      <formula>"NO"</formula>
    </cfRule>
    <cfRule type="cellIs" dxfId="922" priority="57" operator="equal">
      <formula>"YES"</formula>
    </cfRule>
  </conditionalFormatting>
  <conditionalFormatting sqref="Q2">
    <cfRule type="cellIs" dxfId="921" priority="50" operator="equal">
      <formula>"NO"</formula>
    </cfRule>
    <cfRule type="cellIs" dxfId="920" priority="51" operator="equal">
      <formula>"YES"</formula>
    </cfRule>
  </conditionalFormatting>
  <conditionalFormatting sqref="P2">
    <cfRule type="cellIs" dxfId="919" priority="52" operator="equal">
      <formula>"CC 2018"</formula>
    </cfRule>
  </conditionalFormatting>
  <conditionalFormatting sqref="P2">
    <cfRule type="cellIs" dxfId="918" priority="49" operator="equal">
      <formula>"CC 2017"</formula>
    </cfRule>
  </conditionalFormatting>
  <conditionalFormatting sqref="N2">
    <cfRule type="cellIs" dxfId="917" priority="46" operator="equal">
      <formula>"NO"</formula>
    </cfRule>
    <cfRule type="cellIs" dxfId="916" priority="47" operator="equal">
      <formula>"YES"</formula>
    </cfRule>
  </conditionalFormatting>
  <conditionalFormatting sqref="O2">
    <cfRule type="cellIs" dxfId="915" priority="43" operator="equal">
      <formula>"NO"</formula>
    </cfRule>
    <cfRule type="cellIs" dxfId="914" priority="44" operator="equal">
      <formula>"YES"</formula>
    </cfRule>
  </conditionalFormatting>
  <conditionalFormatting sqref="O2">
    <cfRule type="cellIs" dxfId="913" priority="41" operator="equal">
      <formula>"&gt; CC"</formula>
    </cfRule>
    <cfRule type="cellIs" dxfId="912" priority="42" operator="notEqual">
      <formula>"CC"</formula>
    </cfRule>
  </conditionalFormatting>
  <conditionalFormatting sqref="O2">
    <cfRule type="cellIs" dxfId="911" priority="36" operator="equal">
      <formula>"CS6"</formula>
    </cfRule>
  </conditionalFormatting>
  <conditionalFormatting sqref="P4 P2">
    <cfRule type="containsBlanks" dxfId="910" priority="48" stopIfTrue="1">
      <formula>LEN(TRIM(P2))=0</formula>
    </cfRule>
    <cfRule type="cellIs" dxfId="909" priority="59" operator="notEqual">
      <formula>"CC 2018"</formula>
    </cfRule>
  </conditionalFormatting>
  <conditionalFormatting sqref="AB2:AB8">
    <cfRule type="cellIs" dxfId="908" priority="15" operator="equal">
      <formula>"CS6 unsupported"</formula>
    </cfRule>
    <cfRule type="cellIs" dxfId="907" priority="16" stopIfTrue="1" operator="equal">
      <formula>"""---"""</formula>
    </cfRule>
    <cfRule type="containsText" dxfId="906" priority="17" operator="containsText" text="ERROR">
      <formula>NOT(ISERROR(SEARCH("ERROR",AB2)))</formula>
    </cfRule>
  </conditionalFormatting>
  <conditionalFormatting sqref="B1:B1048576">
    <cfRule type="cellIs" dxfId="905" priority="13" operator="equal">
      <formula>"f"</formula>
    </cfRule>
  </conditionalFormatting>
  <conditionalFormatting sqref="Z1:Z1048576">
    <cfRule type="cellIs" dxfId="904" priority="7" operator="equal">
      <formula>"pr"</formula>
    </cfRule>
    <cfRule type="cellIs" dxfId="903" priority="8" operator="equal">
      <formula>"p"</formula>
    </cfRule>
    <cfRule type="cellIs" dxfId="902" priority="9" operator="equal">
      <formula>"ex"</formula>
    </cfRule>
    <cfRule type="cellIs" dxfId="901" priority="10" operator="equal">
      <formula>"s"</formula>
    </cfRule>
    <cfRule type="cellIs" dxfId="900" priority="11" operator="equal">
      <formula>"ui"</formula>
    </cfRule>
    <cfRule type="cellIs" dxfId="899" priority="12" operator="equal">
      <formula>"c"</formula>
    </cfRule>
  </conditionalFormatting>
  <conditionalFormatting sqref="Y1:Y1048576">
    <cfRule type="cellIs" dxfId="898" priority="1" operator="equal">
      <formula>"pr"</formula>
    </cfRule>
    <cfRule type="cellIs" dxfId="897" priority="2" operator="equal">
      <formula>"p"</formula>
    </cfRule>
    <cfRule type="cellIs" dxfId="896" priority="3" operator="equal">
      <formula>"ex"</formula>
    </cfRule>
    <cfRule type="cellIs" dxfId="895" priority="4" operator="equal">
      <formula>"s"</formula>
    </cfRule>
    <cfRule type="cellIs" dxfId="894" priority="5" operator="equal">
      <formula>"ui"</formula>
    </cfRule>
    <cfRule type="cellIs" dxfId="893" priority="6" operator="equal">
      <formula>"c"</formula>
    </cfRule>
  </conditionalFormatting>
  <hyperlinks>
    <hyperlink ref="T4" r:id="rId1" xr:uid="{00000000-0004-0000-04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22" r:id="rId5" name="Button 26">
              <controlPr defaultSize="0" print="0" autoFill="0" autoPict="0" macro="[0]!HideToCompact" altText="Show Compact View">
                <anchor moveWithCells="1" sizeWithCells="1">
                  <from>
                    <xdr:col>0</xdr:col>
                    <xdr:colOff>409575</xdr:colOff>
                    <xdr:row>0</xdr:row>
                    <xdr:rowOff>0</xdr:rowOff>
                  </from>
                  <to>
                    <xdr:col>0</xdr:col>
                    <xdr:colOff>1104900</xdr:colOff>
                    <xdr:row>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6" name="Button 27">
              <controlPr defaultSize="0" print="0" autoFill="0" autoPict="0" macro="[0]!SHOW_ALL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361950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4" r:id="rId7" name="Button 28">
              <controlPr defaultSize="0" print="0" autoFill="0" autoPict="0" macro="[0]!ShoCC18.ShoCC18">
                <anchor moveWithCells="1" sizeWithCells="1">
                  <from>
                    <xdr:col>0</xdr:col>
                    <xdr:colOff>419100</xdr:colOff>
                    <xdr:row>0</xdr:row>
                    <xdr:rowOff>295275</xdr:rowOff>
                  </from>
                  <to>
                    <xdr:col>0</xdr:col>
                    <xdr:colOff>714375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6" r:id="rId8" name="Button 30">
              <controlPr defaultSize="0" print="0" autoFill="0" autoPict="0" macro="[0]!ShoLicense">
                <anchor moveWithCells="1" sizeWithCells="1">
                  <from>
                    <xdr:col>0</xdr:col>
                    <xdr:colOff>0</xdr:colOff>
                    <xdr:row>0</xdr:row>
                    <xdr:rowOff>285750</xdr:rowOff>
                  </from>
                  <to>
                    <xdr:col>0</xdr:col>
                    <xdr:colOff>390525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9" name="Button 31">
              <controlPr defaultSize="0" print="0" autoFill="0" autoPict="0" macro="[0]!ShoCS6.SHOCS6">
                <anchor moveWithCells="1" sizeWithCells="1">
                  <from>
                    <xdr:col>0</xdr:col>
                    <xdr:colOff>733425</xdr:colOff>
                    <xdr:row>0</xdr:row>
                    <xdr:rowOff>304800</xdr:rowOff>
                  </from>
                  <to>
                    <xdr:col>0</xdr:col>
                    <xdr:colOff>1095375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5" operator="containsText" text="Effect" id="{EB7AA313-A02C-4A18-8C44-A3B6126D54A4}">
            <xm:f>NOT(ISERROR(SEARCH("Effect",'PaidLicensed CC+'!N2)))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</xm:sqref>
        </x14:conditionalFormatting>
        <x14:conditionalFormatting xmlns:xm="http://schemas.microsoft.com/office/excel/2006/main">
          <x14:cfRule type="containsText" priority="55" operator="containsText" text="Effect" id="{0893717C-5EFD-44C3-A061-811A4119ED9C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Q2</xm:sqref>
        </x14:conditionalFormatting>
        <x14:conditionalFormatting xmlns:xm="http://schemas.microsoft.com/office/excel/2006/main">
          <x14:cfRule type="containsText" priority="56" operator="containsText" text="Effect" id="{2592CAA1-0CDB-49DC-8444-F6F7FF938718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L2</xm:sqref>
        </x14:conditionalFormatting>
        <x14:conditionalFormatting xmlns:xm="http://schemas.microsoft.com/office/excel/2006/main">
          <x14:cfRule type="expression" priority="40" id="{1804D743-479B-406E-BB62-600A52110C09}">
            <xm:f>'Do Not Own'!#REF!="sale"</xm:f>
            <x14:dxf>
              <font>
                <b/>
                <i val="0"/>
                <color rgb="FFFF0000"/>
              </font>
            </x14:dxf>
          </x14:cfRule>
          <xm:sqref>AF2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4" tint="0.79998168889431442"/>
  </sheetPr>
  <dimension ref="A1:AJ172"/>
  <sheetViews>
    <sheetView zoomScale="80" zoomScaleNormal="80" workbookViewId="0">
      <pane ySplit="1" topLeftCell="A80" activePane="bottomLeft" state="frozen"/>
      <selection pane="bottomLeft" activeCell="AG1" sqref="AG1"/>
    </sheetView>
  </sheetViews>
  <sheetFormatPr defaultRowHeight="15" x14ac:dyDescent="0.25"/>
  <cols>
    <col min="1" max="1" width="7.140625" hidden="1" customWidth="1"/>
    <col min="2" max="2" width="6.42578125" style="72" hidden="1" customWidth="1"/>
    <col min="3" max="3" width="15.85546875" style="70" hidden="1" customWidth="1"/>
    <col min="4" max="4" width="11.7109375" style="8" hidden="1" customWidth="1"/>
    <col min="5" max="5" width="24.5703125" style="1" customWidth="1"/>
    <col min="6" max="7" width="38.42578125" customWidth="1"/>
    <col min="8" max="8" width="29.42578125" customWidth="1"/>
    <col min="9" max="9" width="25.140625" hidden="1" customWidth="1"/>
    <col min="10" max="10" width="23" hidden="1" customWidth="1"/>
    <col min="11" max="11" width="24.42578125" hidden="1" customWidth="1"/>
    <col min="12" max="12" width="7.28515625" customWidth="1"/>
    <col min="13" max="13" width="4.85546875" style="72" customWidth="1"/>
    <col min="14" max="14" width="8.85546875" customWidth="1"/>
    <col min="15" max="15" width="9.85546875" customWidth="1"/>
    <col min="16" max="16" width="10.5703125" customWidth="1"/>
    <col min="17" max="17" width="12.140625" style="13" customWidth="1"/>
    <col min="18" max="18" width="17" style="11" customWidth="1"/>
    <col min="19" max="19" width="17.140625" hidden="1" customWidth="1"/>
    <col min="20" max="20" width="25.28515625" hidden="1" customWidth="1"/>
    <col min="21" max="21" width="29.42578125" hidden="1" customWidth="1"/>
    <col min="22" max="22" width="18.5703125" hidden="1" customWidth="1"/>
    <col min="23" max="23" width="41.42578125" hidden="1" customWidth="1"/>
    <col min="24" max="24" width="21.28515625" hidden="1" customWidth="1"/>
    <col min="25" max="25" width="5.140625" hidden="1" customWidth="1"/>
    <col min="26" max="26" width="5.140625" style="56" hidden="1" customWidth="1"/>
    <col min="27" max="28" width="29.28515625" hidden="1" customWidth="1"/>
    <col min="29" max="29" width="27.85546875" hidden="1" customWidth="1"/>
    <col min="30" max="30" width="22.5703125" hidden="1" customWidth="1"/>
    <col min="31" max="31" width="4.28515625" customWidth="1"/>
    <col min="32" max="32" width="20.140625" style="57" customWidth="1"/>
    <col min="33" max="33" width="25" style="57" customWidth="1"/>
    <col min="34" max="34" width="8.85546875" customWidth="1"/>
    <col min="35" max="35" width="9.140625" customWidth="1"/>
    <col min="36" max="36" width="18.140625" hidden="1" customWidth="1"/>
    <col min="37" max="41" width="9.140625" customWidth="1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A2" s="37" t="s">
        <v>261</v>
      </c>
      <c r="B2" s="72">
        <v>1</v>
      </c>
      <c r="C2" s="70">
        <v>100543284</v>
      </c>
      <c r="D2" s="7">
        <v>42772</v>
      </c>
      <c r="E2" s="31" t="s">
        <v>501</v>
      </c>
      <c r="F2" t="s">
        <v>1109</v>
      </c>
      <c r="G2" s="5" t="s">
        <v>1110</v>
      </c>
      <c r="H2" s="5" t="s">
        <v>1111</v>
      </c>
      <c r="I2" s="50" t="str">
        <f t="shared" ref="I2:I33" si="0">HYPERLINK("https://aescripts.com/"&amp;G2,G2)</f>
        <v>nth-layer-selector</v>
      </c>
      <c r="J2" t="s">
        <v>116</v>
      </c>
      <c r="K2" s="2" t="str">
        <f t="shared" ref="K2:K33" si="1">HYPERLINK("https://aescripts.com/downloadable/customer/products/",J2)</f>
        <v>No license required</v>
      </c>
      <c r="L2" t="str">
        <f t="shared" ref="L2:L33" si="2">IF(OR(O2="CS3",O2="CS4",O2="CS5",O2="CS5.5"),O2,"NO")</f>
        <v>NO</v>
      </c>
      <c r="M2" s="73">
        <v>1</v>
      </c>
      <c r="N2" t="str">
        <f t="shared" ref="N2:N33" si="3">IF(OR(M2=1,L2="CS6",P2="CS6"),"YES",IF(OR(M2=0,M2=""),"NO"))</f>
        <v>YES</v>
      </c>
      <c r="O2" t="s">
        <v>13</v>
      </c>
      <c r="P2" t="s">
        <v>124</v>
      </c>
      <c r="Q2" s="13" t="s">
        <v>241</v>
      </c>
      <c r="R2" s="11">
        <v>39661</v>
      </c>
      <c r="S2" t="s">
        <v>159</v>
      </c>
      <c r="T2" t="s">
        <v>1112</v>
      </c>
      <c r="U2" s="2" t="str">
        <f t="shared" ref="U2:U33" si="4">IF($V2="",HYPERLINK("https://aescripts.com/"&amp;$G2,$G2&amp;" help"),HYPERLINK($V2,$G2&amp;" help"))</f>
        <v>nth-layer-selector help</v>
      </c>
      <c r="W2" s="2" t="str">
        <f>HYPERLINK(Values!$C$3&amp;$E2&amp;"\"&amp;$H2,"OWNED\"&amp;$E2&amp;"\"&amp;$H2)</f>
        <v>OWNED\Lloyd Alvarez\nthlayerselector.jsx</v>
      </c>
      <c r="X2" s="2" t="s">
        <v>44</v>
      </c>
      <c r="Y2" s="15" t="s">
        <v>1113</v>
      </c>
      <c r="Z2" s="15" t="s">
        <v>1113</v>
      </c>
      <c r="AA2" s="2" t="str">
        <f>IF($Z2="un",HYPERLINK(Values!$B$74,Values!$A$68),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"&amp;$E2&amp;"\"&amp;$G2),HYPERLINK(Values!$B$3&amp;E2&amp;"\"&amp;$H2,"OWNED\"&amp;$E2&amp;"\"&amp;$H2&amp;"\"))))))))))</f>
        <v>NO_License_Required</v>
      </c>
      <c r="AB2" s="2" t="str">
        <f>IF($Z2="un",HYPERLINK(Values!$B$73,Values!$A$68),IF($Z2="s",HYPERLINK(Values!$C$41,Values!$A$40&amp;"\"&amp;Values!$A$17),IF($Z2="ui",HYPERLINK(Values!$C$42,Values!$A$40&amp;"\"&amp;Values!$A$18),IF($Z2="c",HYPERLINK(Values!$C$4,Values!$A$4),IF($Z2="p",HYPERLINK(Values!$C$45&amp;"\"&amp;$E2,Values!$A$40&amp;"\"&amp;Values!$A$20&amp;"\"&amp;$E2),IF($Z2="pr",HYPERLINK(Values!$C$44,Values!$A$46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"&amp;$E2&amp;"\"&amp;$G2),HYPERLINK(Values!$B$3&amp;F2&amp;"\"&amp;$H2,"OWNED\"&amp;$E2&amp;"\"&amp;$H2&amp;"\"))))))))))</f>
        <v>NO_License_Required</v>
      </c>
      <c r="AC2" s="2" t="str">
        <f>IF($M2=0,"CS6 unsupported",IF(AND($M2=1,$Z2="un"),HYPERLINK(Values!$B$69,Values!$A$68)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it?",HYPERLINK(Values!$B$3&amp;E2&amp;"\"&amp;$H2,"OWNED\"&amp;$E2&amp;"\"&amp;$H2&amp;"\"))))))))))</f>
        <v>NO_License_Required</v>
      </c>
      <c r="AE2" t="s">
        <v>852</v>
      </c>
      <c r="AF2" s="57">
        <v>4.99</v>
      </c>
      <c r="AH2" s="37">
        <f t="shared" ref="AH2:AH33" si="5">IF(AE2="s",AF2*0.75,IF(AE2="n",AF2*0,""))</f>
        <v>0</v>
      </c>
      <c r="AI2" s="81">
        <f>IFERROR(IF(AE2="s",AH2*Values!$C$1,AF2*Values!$C$1),"")</f>
        <v>6.8363000000000005</v>
      </c>
    </row>
    <row r="3" spans="1:36" x14ac:dyDescent="0.25">
      <c r="B3" s="72">
        <v>1</v>
      </c>
      <c r="C3" s="70">
        <v>100806727</v>
      </c>
      <c r="D3" s="7">
        <v>43255</v>
      </c>
      <c r="E3" t="s">
        <v>64</v>
      </c>
      <c r="F3" t="s">
        <v>1114</v>
      </c>
      <c r="G3" t="s">
        <v>1115</v>
      </c>
      <c r="H3" t="s">
        <v>1116</v>
      </c>
      <c r="I3" s="50" t="str">
        <f t="shared" si="0"/>
        <v>easecopy</v>
      </c>
      <c r="J3" t="s">
        <v>116</v>
      </c>
      <c r="K3" s="2" t="str">
        <f t="shared" si="1"/>
        <v>No license required</v>
      </c>
      <c r="L3" t="str">
        <f t="shared" si="2"/>
        <v>CS5</v>
      </c>
      <c r="M3" s="72">
        <v>1</v>
      </c>
      <c r="N3" t="str">
        <f t="shared" si="3"/>
        <v>YES</v>
      </c>
      <c r="O3" t="s">
        <v>196</v>
      </c>
      <c r="P3" t="s">
        <v>98</v>
      </c>
      <c r="Q3" s="13" t="s">
        <v>513</v>
      </c>
      <c r="R3" s="11">
        <v>42890</v>
      </c>
      <c r="S3" t="s">
        <v>106</v>
      </c>
      <c r="T3" t="s">
        <v>1117</v>
      </c>
      <c r="U3" s="2" t="str">
        <f t="shared" si="4"/>
        <v>easecopy help</v>
      </c>
      <c r="V3" t="s">
        <v>1118</v>
      </c>
      <c r="W3" s="2" t="str">
        <f>HYPERLINK(Values!$B$3&amp;E3&amp;"\"&amp;$H3,"OWNED\"&amp;$E3&amp;"\"&amp;$H3&amp;"\")</f>
        <v>OWNED\Mike Overbeck\easecopy_v1.5\</v>
      </c>
      <c r="X3" s="2" t="s">
        <v>44</v>
      </c>
      <c r="Y3" s="15" t="s">
        <v>72</v>
      </c>
      <c r="Z3" s="15" t="s">
        <v>72</v>
      </c>
      <c r="AA3" s="2" t="str">
        <f>IF($Z3="un",HYPERLINK(Values!$B$74,Values!$A$68),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"&amp;$E3&amp;"\"&amp;$G3),HYPERLINK(Values!$B$3&amp;E3&amp;"\"&amp;$H3,"OWNED\"&amp;$E3&amp;"\"&amp;$H3&amp;"\"))))))))))</f>
        <v>CC 2018\ScriptUI Panels</v>
      </c>
      <c r="AB3" s="2" t="str">
        <f>IF($Z3="un",HYPERLINK(Values!$B$73,Values!$A$68),IF($Z3="s",HYPERLINK(Values!$C$41,Values!$A$40&amp;"\"&amp;Values!$A$17),IF($Z3="ui",HYPERLINK(Values!$C$42,Values!$A$40&amp;"\"&amp;Values!$A$18),IF($Z3="c",HYPERLINK(Values!$C$4,Values!$A$4),IF($Z3="p",HYPERLINK(Values!$C$45&amp;"\"&amp;$E3,Values!$A$40&amp;"\"&amp;Values!$A$20&amp;"\"&amp;$E3),IF($Z3="pr",HYPERLINK(Values!$C$44,Values!$A$46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"&amp;$E3&amp;"\"&amp;$G3),HYPERLINK(Values!$B$3&amp;F3&amp;"\"&amp;$H3,"OWNED\"&amp;$E3&amp;"\"&amp;$H3&amp;"\"))))))))))</f>
        <v>CC 2017\ScriptUI Panels</v>
      </c>
      <c r="AC3" s="2" t="str">
        <f>IF($M3=0,"CS6 unsupported",IF(AND($M3=1,$Z3="un"),HYPERLINK(Values!$B$69,Values!$A$68)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it?",HYPERLINK(Values!$B$3&amp;E3&amp;"\"&amp;$H3,"OWNED\"&amp;$E3&amp;"\"&amp;$H3&amp;"\"))))))))))</f>
        <v>CS6\ScriptUI Panels</v>
      </c>
      <c r="AE3" t="s">
        <v>852</v>
      </c>
      <c r="AF3" s="57">
        <v>15</v>
      </c>
      <c r="AH3" s="37">
        <f t="shared" si="5"/>
        <v>0</v>
      </c>
      <c r="AI3" s="37">
        <f>IFERROR(IF(AE3="s",AH3*Values!$C$1,AF3*Values!$C$1),"")</f>
        <v>20.55</v>
      </c>
    </row>
    <row r="4" spans="1:36" x14ac:dyDescent="0.25">
      <c r="B4" s="72">
        <v>1</v>
      </c>
      <c r="C4" s="70">
        <v>100805057</v>
      </c>
      <c r="D4" s="7">
        <v>43252</v>
      </c>
      <c r="E4" s="1" t="s">
        <v>501</v>
      </c>
      <c r="F4" t="s">
        <v>1119</v>
      </c>
      <c r="G4" s="5" t="s">
        <v>1120</v>
      </c>
      <c r="H4" t="s">
        <v>1121</v>
      </c>
      <c r="I4" s="50" t="str">
        <f t="shared" si="0"/>
        <v>audiotomarkers</v>
      </c>
      <c r="J4" t="s">
        <v>116</v>
      </c>
      <c r="K4" s="2" t="str">
        <f t="shared" si="1"/>
        <v>No license required</v>
      </c>
      <c r="L4" t="str">
        <f t="shared" si="2"/>
        <v>NO</v>
      </c>
      <c r="M4" s="72">
        <v>1</v>
      </c>
      <c r="N4" t="str">
        <f t="shared" si="3"/>
        <v>YES</v>
      </c>
      <c r="O4" t="s">
        <v>13</v>
      </c>
      <c r="P4" t="s">
        <v>165</v>
      </c>
      <c r="Q4" s="13" t="s">
        <v>1122</v>
      </c>
      <c r="R4" s="11">
        <v>42602</v>
      </c>
      <c r="S4" t="s">
        <v>106</v>
      </c>
      <c r="T4" t="s">
        <v>1123</v>
      </c>
      <c r="U4" s="2" t="str">
        <f t="shared" si="4"/>
        <v>audiotomarkers help</v>
      </c>
      <c r="V4" t="s">
        <v>1124</v>
      </c>
      <c r="W4" s="2" t="str">
        <f>HYPERLINK(Values!$B$3&amp;E4&amp;"\"&amp;$H4,"OWNED\"&amp;$E4&amp;"\"&amp;$H4&amp;"\")</f>
        <v>OWNED\Lloyd Alvarez\audiotomarkers_v1.53\</v>
      </c>
      <c r="X4" s="2" t="s">
        <v>44</v>
      </c>
      <c r="Y4" s="15" t="s">
        <v>1113</v>
      </c>
      <c r="Z4" s="15" t="s">
        <v>1113</v>
      </c>
      <c r="AA4" s="2" t="str">
        <f>IF($Z4="un",HYPERLINK(Values!$B$74,Values!$A$68),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"&amp;$E4&amp;"\"&amp;$G4),HYPERLINK(Values!$B$3&amp;E4&amp;"\"&amp;$H4,"OWNED\"&amp;$E4&amp;"\"&amp;$H4&amp;"\"))))))))))</f>
        <v>NO_License_Required</v>
      </c>
      <c r="AB4" s="2" t="str">
        <f>IF($Z4="un",HYPERLINK(Values!$B$73,Values!$A$68),IF($Z4="s",HYPERLINK(Values!$C$41,Values!$A$40&amp;"\"&amp;Values!$A$17),IF($Z4="ui",HYPERLINK(Values!$C$42,Values!$A$40&amp;"\"&amp;Values!$A$18),IF($Z4="c",HYPERLINK(Values!$C$4,Values!$A$4),IF($Z4="p",HYPERLINK(Values!$C$45&amp;"\"&amp;$E4,Values!$A$40&amp;"\"&amp;Values!$A$20&amp;"\"&amp;$E4),IF($Z4="pr",HYPERLINK(Values!$C$44,Values!$A$46&amp;"\"&amp;Values!$A$19),IF($Z4="ex",HYPERLINK(Values!$B$54,Values!$A$53&amp;" folder "&amp;$G4),IF($Z4="","What type of script is it?",IF($Z4="mc",HYPERLINK(Values!$B$57&amp;"\"&amp;$E4,Values!$A$55&amp;" "&amp;$E4&amp;"\"&amp;$G4),HYPERLINK(Values!$B$3&amp;F4&amp;"\"&amp;$H4,"OWNED\"&amp;$E4&amp;"\"&amp;$H4&amp;"\"))))))))))</f>
        <v>NO_License_Required</v>
      </c>
      <c r="AC4" s="2" t="str">
        <f>IF($M4=0,"CS6 unsupported",IF(AND($M4=1,$Z4="un"),HYPERLINK(Values!$B$69,Values!$A$68)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it?",HYPERLINK(Values!$B$3&amp;E4&amp;"\"&amp;$H4,"OWNED\"&amp;$E4&amp;"\"&amp;$H4&amp;"\"))))))))))</f>
        <v>NO_License_Required</v>
      </c>
      <c r="AE4" t="s">
        <v>852</v>
      </c>
      <c r="AF4" s="57">
        <v>14.99</v>
      </c>
      <c r="AH4" s="37">
        <f t="shared" si="5"/>
        <v>0</v>
      </c>
      <c r="AI4" s="37">
        <f>IFERROR(IF(AE4="s",AH4*Values!$C$1,AF4*Values!$C$1),"")</f>
        <v>20.536300000000001</v>
      </c>
    </row>
    <row r="5" spans="1:36" x14ac:dyDescent="0.25">
      <c r="B5" s="72">
        <v>1</v>
      </c>
      <c r="C5" s="70">
        <v>100805057</v>
      </c>
      <c r="D5" s="7">
        <v>43252</v>
      </c>
      <c r="E5" s="1" t="s">
        <v>501</v>
      </c>
      <c r="F5" t="s">
        <v>1125</v>
      </c>
      <c r="G5" s="5" t="s">
        <v>1126</v>
      </c>
      <c r="H5" t="s">
        <v>1127</v>
      </c>
      <c r="I5" s="50" t="str">
        <f t="shared" si="0"/>
        <v>create-trimmed-adjustment-layer</v>
      </c>
      <c r="J5" t="s">
        <v>116</v>
      </c>
      <c r="K5" s="2" t="str">
        <f t="shared" si="1"/>
        <v>No license required</v>
      </c>
      <c r="L5" t="str">
        <f t="shared" si="2"/>
        <v>NO</v>
      </c>
      <c r="M5" s="72">
        <v>1</v>
      </c>
      <c r="N5" t="str">
        <f t="shared" si="3"/>
        <v>YES</v>
      </c>
      <c r="O5" t="s">
        <v>13</v>
      </c>
      <c r="P5" t="s">
        <v>124</v>
      </c>
      <c r="Q5" s="13" t="s">
        <v>241</v>
      </c>
      <c r="R5" s="11">
        <v>41275</v>
      </c>
      <c r="S5" t="s">
        <v>159</v>
      </c>
      <c r="T5" t="s">
        <v>1128</v>
      </c>
      <c r="U5" s="2" t="str">
        <f t="shared" si="4"/>
        <v>create-trimmed-adjustment-layer help</v>
      </c>
      <c r="W5" s="2" t="str">
        <f>HYPERLINK(Values!$B$3&amp;E5&amp;"\"&amp;$H5,"OWNED\"&amp;$E5&amp;"\"&amp;$H5&amp;"\")</f>
        <v>OWNED\Lloyd Alvarez\createtrimmedadjustmentlayer_v.1.1\</v>
      </c>
      <c r="X5" s="2" t="s">
        <v>44</v>
      </c>
      <c r="Y5" s="15" t="s">
        <v>1113</v>
      </c>
      <c r="Z5" s="15" t="s">
        <v>1113</v>
      </c>
      <c r="AA5" s="2" t="str">
        <f>IF($Z5="un",HYPERLINK(Values!$B$74,Values!$A$68),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"&amp;$E5&amp;"\"&amp;$G5),HYPERLINK(Values!$B$3&amp;E5&amp;"\"&amp;$H5,"OWNED\"&amp;$E5&amp;"\"&amp;$H5&amp;"\"))))))))))</f>
        <v>NO_License_Required</v>
      </c>
      <c r="AB5" s="2" t="str">
        <f>IF($Z5="un",HYPERLINK(Values!$B$73,Values!$A$68),IF($Z5="s",HYPERLINK(Values!$C$41,Values!$A$40&amp;"\"&amp;Values!$A$17),IF($Z5="ui",HYPERLINK(Values!$C$42,Values!$A$40&amp;"\"&amp;Values!$A$18),IF($Z5="c",HYPERLINK(Values!$C$4,Values!$A$4),IF($Z5="p",HYPERLINK(Values!$C$45&amp;"\"&amp;$E5,Values!$A$40&amp;"\"&amp;Values!$A$20&amp;"\"&amp;$E5),IF($Z5="pr",HYPERLINK(Values!$C$44,Values!$A$46&amp;"\"&amp;Values!$A$19),IF($Z5="ex",HYPERLINK(Values!$B$54,Values!$A$53&amp;" folder "&amp;$G5),IF($Z5="","What type of script is it?",IF($Z5="mc",HYPERLINK(Values!$B$57&amp;"\"&amp;$E5,Values!$A$55&amp;" "&amp;$E5&amp;"\"&amp;$G5),HYPERLINK(Values!$B$3&amp;F5&amp;"\"&amp;$H5,"OWNED\"&amp;$E5&amp;"\"&amp;$H5&amp;"\"))))))))))</f>
        <v>NO_License_Required</v>
      </c>
      <c r="AC5" s="2" t="str">
        <f>IF($M5=0,"CS6 unsupported",IF(AND($M5=1,$Z5="un"),HYPERLINK(Values!$B$69,Values!$A$68)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it?",HYPERLINK(Values!$B$3&amp;E5&amp;"\"&amp;$H5,"OWNED\"&amp;$E5&amp;"\"&amp;$H5&amp;"\"))))))))))</f>
        <v>NO_License_Required</v>
      </c>
      <c r="AE5" t="s">
        <v>852</v>
      </c>
      <c r="AF5" s="57">
        <v>4.99</v>
      </c>
      <c r="AH5" s="37">
        <f t="shared" si="5"/>
        <v>0</v>
      </c>
      <c r="AI5" s="37">
        <f>IFERROR(IF(AE5="s",AH5*Values!$C$1,AF5*Values!$C$1),"")</f>
        <v>6.8363000000000005</v>
      </c>
    </row>
    <row r="6" spans="1:36" x14ac:dyDescent="0.25">
      <c r="B6" s="72">
        <v>1</v>
      </c>
      <c r="C6" s="70">
        <v>100805057</v>
      </c>
      <c r="D6" s="7">
        <v>43252</v>
      </c>
      <c r="E6" s="61" t="s">
        <v>1129</v>
      </c>
      <c r="F6" t="s">
        <v>1130</v>
      </c>
      <c r="G6" s="5" t="s">
        <v>1131</v>
      </c>
      <c r="H6" t="s">
        <v>1132</v>
      </c>
      <c r="I6" s="50" t="str">
        <f t="shared" si="0"/>
        <v>create3dshapes</v>
      </c>
      <c r="J6" t="s">
        <v>116</v>
      </c>
      <c r="K6" s="2" t="str">
        <f t="shared" si="1"/>
        <v>No license required</v>
      </c>
      <c r="L6" t="str">
        <f t="shared" si="2"/>
        <v>CS4</v>
      </c>
      <c r="M6" s="72">
        <v>1</v>
      </c>
      <c r="N6" t="str">
        <f t="shared" si="3"/>
        <v>YES</v>
      </c>
      <c r="O6" t="s">
        <v>151</v>
      </c>
      <c r="P6" t="s">
        <v>165</v>
      </c>
      <c r="Q6" s="13" t="s">
        <v>1133</v>
      </c>
      <c r="R6" s="11">
        <v>42199</v>
      </c>
      <c r="S6" t="s">
        <v>159</v>
      </c>
      <c r="T6" t="s">
        <v>1134</v>
      </c>
      <c r="U6" s="2" t="str">
        <f t="shared" si="4"/>
        <v>create3dshapes help</v>
      </c>
      <c r="V6" t="s">
        <v>1135</v>
      </c>
      <c r="W6" s="2" t="str">
        <f>HYPERLINK(Values!$B$3&amp;E6&amp;"\"&amp;$H6,"OWNED\"&amp;$E6&amp;"\"&amp;$H6&amp;"\")</f>
        <v>OWNED\Charles Bordenave\create3dshapes_v3.7\</v>
      </c>
      <c r="X6" s="2" t="s">
        <v>44</v>
      </c>
      <c r="Y6" s="15" t="s">
        <v>1113</v>
      </c>
      <c r="Z6" s="15" t="s">
        <v>1113</v>
      </c>
      <c r="AA6" s="2" t="str">
        <f>IF($Z6="un",HYPERLINK(Values!$B$74,Values!$A$68),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"&amp;$E6&amp;"\"&amp;$G6),HYPERLINK(Values!$B$3&amp;E6&amp;"\"&amp;$H6,"OWNED\"&amp;$E6&amp;"\"&amp;$H6&amp;"\"))))))))))</f>
        <v>NO_License_Required</v>
      </c>
      <c r="AB6" s="2" t="str">
        <f>IF($Z6="un",HYPERLINK(Values!$B$73,Values!$A$68),IF($Z6="s",HYPERLINK(Values!$C$41,Values!$A$40&amp;"\"&amp;Values!$A$17),IF($Z6="ui",HYPERLINK(Values!$C$42,Values!$A$40&amp;"\"&amp;Values!$A$18),IF($Z6="c",HYPERLINK(Values!$C$4,Values!$A$4),IF($Z6="p",HYPERLINK(Values!$C$45&amp;"\"&amp;$E6,Values!$A$40&amp;"\"&amp;Values!$A$20&amp;"\"&amp;$E6),IF($Z6="pr",HYPERLINK(Values!$C$44,Values!$A$46&amp;"\"&amp;Values!$A$19),IF($Z6="ex",HYPERLINK(Values!$B$54,Values!$A$53&amp;" folder "&amp;$G6),IF($Z6="","What type of script is it?",IF($Z6="mc",HYPERLINK(Values!$B$57&amp;"\"&amp;$E6,Values!$A$55&amp;" "&amp;$E6&amp;"\"&amp;$G6),HYPERLINK(Values!$B$3&amp;F6&amp;"\"&amp;$H6,"OWNED\"&amp;$E6&amp;"\"&amp;$H6&amp;"\"))))))))))</f>
        <v>NO_License_Required</v>
      </c>
      <c r="AC6" s="2" t="str">
        <f>IF($M6=0,"CS6 unsupported",IF(AND($M6=1,$Z6="un"),HYPERLINK(Values!$B$69,Values!$A$68)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it?",HYPERLINK(Values!$B$3&amp;E6&amp;"\"&amp;$H6,"OWNED\"&amp;$E6&amp;"\"&amp;$H6&amp;"\"))))))))))</f>
        <v>NO_License_Required</v>
      </c>
      <c r="AE6" t="s">
        <v>852</v>
      </c>
      <c r="AF6" s="57">
        <v>29.99</v>
      </c>
      <c r="AH6" s="37">
        <f t="shared" si="5"/>
        <v>0</v>
      </c>
      <c r="AI6" s="37">
        <f>IFERROR(IF(AE6="s",AH6*Values!$C$1,AF6*Values!$C$1),"")</f>
        <v>41.086300000000001</v>
      </c>
    </row>
    <row r="7" spans="1:36" x14ac:dyDescent="0.25">
      <c r="B7" s="72">
        <v>1</v>
      </c>
      <c r="C7" s="70">
        <v>100805057</v>
      </c>
      <c r="D7" s="7">
        <v>43252</v>
      </c>
      <c r="E7" s="61" t="s">
        <v>1129</v>
      </c>
      <c r="F7" t="s">
        <v>1136</v>
      </c>
      <c r="G7" s="5" t="s">
        <v>1137</v>
      </c>
      <c r="H7" t="s">
        <v>1138</v>
      </c>
      <c r="I7" s="50" t="str">
        <f t="shared" si="0"/>
        <v>distributelayers</v>
      </c>
      <c r="J7" t="s">
        <v>116</v>
      </c>
      <c r="K7" s="2" t="str">
        <f t="shared" si="1"/>
        <v>No license required</v>
      </c>
      <c r="L7" t="str">
        <f t="shared" si="2"/>
        <v>CS4</v>
      </c>
      <c r="M7" s="72">
        <v>1</v>
      </c>
      <c r="N7" t="str">
        <f t="shared" si="3"/>
        <v>YES</v>
      </c>
      <c r="O7" t="s">
        <v>151</v>
      </c>
      <c r="P7" t="s">
        <v>165</v>
      </c>
      <c r="Q7" s="13" t="s">
        <v>773</v>
      </c>
      <c r="R7" s="11">
        <v>42737</v>
      </c>
      <c r="S7" t="s">
        <v>159</v>
      </c>
      <c r="T7" t="s">
        <v>1139</v>
      </c>
      <c r="U7" s="2" t="str">
        <f t="shared" si="4"/>
        <v>distributelayers help</v>
      </c>
      <c r="V7" t="s">
        <v>1140</v>
      </c>
      <c r="W7" s="2" t="str">
        <f>HYPERLINK(Values!$B$3&amp;E7&amp;"\"&amp;$H7,"OWNED\"&amp;$E7&amp;"\"&amp;$H7&amp;"\")</f>
        <v>OWNED\Charles Bordenave\distributelayers_2.6\</v>
      </c>
      <c r="X7" s="2" t="s">
        <v>44</v>
      </c>
      <c r="Y7" s="15" t="s">
        <v>1113</v>
      </c>
      <c r="Z7" s="15" t="s">
        <v>1113</v>
      </c>
      <c r="AA7" s="2" t="str">
        <f>IF($Z7="un",HYPERLINK(Values!$B$74,Values!$A$68),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"&amp;$E7&amp;"\"&amp;$G7),HYPERLINK(Values!$B$3&amp;E7&amp;"\"&amp;$H7,"OWNED\"&amp;$E7&amp;"\"&amp;$H7&amp;"\"))))))))))</f>
        <v>NO_License_Required</v>
      </c>
      <c r="AB7" s="2" t="str">
        <f>IF($Z7="un",HYPERLINK(Values!$B$73,Values!$A$68),IF($Z7="s",HYPERLINK(Values!$C$41,Values!$A$40&amp;"\"&amp;Values!$A$17),IF($Z7="ui",HYPERLINK(Values!$C$42,Values!$A$40&amp;"\"&amp;Values!$A$18),IF($Z7="c",HYPERLINK(Values!$C$4,Values!$A$4),IF($Z7="p",HYPERLINK(Values!$C$45&amp;"\"&amp;$E7,Values!$A$40&amp;"\"&amp;Values!$A$20&amp;"\"&amp;$E7),IF($Z7="pr",HYPERLINK(Values!$C$44,Values!$A$46&amp;"\"&amp;Values!$A$19),IF($Z7="ex",HYPERLINK(Values!$B$54,Values!$A$53&amp;" folder "&amp;$G7),IF($Z7="","What type of script is it?",IF($Z7="mc",HYPERLINK(Values!$B$57&amp;"\"&amp;$E7,Values!$A$55&amp;" "&amp;$E7&amp;"\"&amp;$G7),HYPERLINK(Values!$B$3&amp;F7&amp;"\"&amp;$H7,"OWNED\"&amp;$E7&amp;"\"&amp;$H7&amp;"\"))))))))))</f>
        <v>NO_License_Required</v>
      </c>
      <c r="AC7" s="2" t="str">
        <f>IF($M7=0,"CS6 unsupported",IF(AND($M7=1,$Z7="un"),HYPERLINK(Values!$B$69,Values!$A$68)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it?",HYPERLINK(Values!$B$3&amp;E7&amp;"\"&amp;$H7,"OWNED\"&amp;$E7&amp;"\"&amp;$H7&amp;"\"))))))))))</f>
        <v>NO_License_Required</v>
      </c>
      <c r="AE7" t="s">
        <v>852</v>
      </c>
      <c r="AF7" s="57">
        <v>19.989999999999998</v>
      </c>
      <c r="AH7" s="37">
        <f t="shared" si="5"/>
        <v>0</v>
      </c>
      <c r="AI7" s="37">
        <f>IFERROR(IF(AE7="s",AH7*Values!$C$1,AF7*Values!$C$1),"")</f>
        <v>27.386299999999999</v>
      </c>
    </row>
    <row r="8" spans="1:36" x14ac:dyDescent="0.25">
      <c r="B8" s="72">
        <v>1</v>
      </c>
      <c r="C8" s="70">
        <v>100805057</v>
      </c>
      <c r="D8" s="7">
        <v>43252</v>
      </c>
      <c r="E8" s="1" t="s">
        <v>1141</v>
      </c>
      <c r="F8" t="s">
        <v>1142</v>
      </c>
      <c r="G8" s="5" t="s">
        <v>1143</v>
      </c>
      <c r="H8" t="s">
        <v>1144</v>
      </c>
      <c r="I8" s="50" t="str">
        <f t="shared" si="0"/>
        <v>ease-and-wizz</v>
      </c>
      <c r="J8" t="s">
        <v>116</v>
      </c>
      <c r="K8" s="2" t="str">
        <f t="shared" si="1"/>
        <v>No license required</v>
      </c>
      <c r="L8" t="str">
        <f t="shared" si="2"/>
        <v>CS4</v>
      </c>
      <c r="M8" s="72">
        <v>1</v>
      </c>
      <c r="N8" t="str">
        <f t="shared" si="3"/>
        <v>YES</v>
      </c>
      <c r="O8" t="s">
        <v>151</v>
      </c>
      <c r="P8" s="41" t="s">
        <v>98</v>
      </c>
      <c r="Q8" s="13" t="s">
        <v>1145</v>
      </c>
      <c r="R8" s="11">
        <v>43081</v>
      </c>
      <c r="S8" t="s">
        <v>159</v>
      </c>
      <c r="T8" t="s">
        <v>1146</v>
      </c>
      <c r="U8" s="2" t="str">
        <f t="shared" si="4"/>
        <v>ease-and-wizz help</v>
      </c>
      <c r="V8" t="s">
        <v>1147</v>
      </c>
      <c r="W8" s="2" t="str">
        <f>HYPERLINK(Values!$B$3&amp;E8&amp;"\"&amp;$H8,"OWNED\"&amp;$E8&amp;"\"&amp;$H8&amp;"\")</f>
        <v>OWNED\Ian Haigh\ease_and_wizz_2.5.3\</v>
      </c>
      <c r="X8" s="2" t="s">
        <v>44</v>
      </c>
      <c r="Y8" s="15" t="s">
        <v>1113</v>
      </c>
      <c r="Z8" s="15" t="s">
        <v>1113</v>
      </c>
      <c r="AA8" s="2" t="str">
        <f>IF($Z8="un",HYPERLINK(Values!$B$74,Values!$A$68),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"&amp;$E8&amp;"\"&amp;$G8),HYPERLINK(Values!$B$3&amp;E8&amp;"\"&amp;$H8,"OWNED\"&amp;$E8&amp;"\"&amp;$H8&amp;"\"))))))))))</f>
        <v>NO_License_Required</v>
      </c>
      <c r="AB8" s="2" t="str">
        <f>IF($Z8="un",HYPERLINK(Values!$B$73,Values!$A$68),IF($Z8="s",HYPERLINK(Values!$C$41,Values!$A$40&amp;"\"&amp;Values!$A$17),IF($Z8="ui",HYPERLINK(Values!$C$42,Values!$A$40&amp;"\"&amp;Values!$A$18),IF($Z8="c",HYPERLINK(Values!$C$4,Values!$A$4),IF($Z8="p",HYPERLINK(Values!$C$45&amp;"\"&amp;$E8,Values!$A$40&amp;"\"&amp;Values!$A$20&amp;"\"&amp;$E8),IF($Z8="pr",HYPERLINK(Values!$C$44,Values!$A$46&amp;"\"&amp;Values!$A$19),IF($Z8="ex",HYPERLINK(Values!$B$54,Values!$A$53&amp;" folder "&amp;$G8),IF($Z8="","What type of script is it?",IF($Z8="mc",HYPERLINK(Values!$B$57&amp;"\"&amp;$E8,Values!$A$55&amp;" "&amp;$E8&amp;"\"&amp;$G8),HYPERLINK(Values!$B$3&amp;F8&amp;"\"&amp;$H8,"OWNED\"&amp;$E8&amp;"\"&amp;$H8&amp;"\"))))))))))</f>
        <v>NO_License_Required</v>
      </c>
      <c r="AC8" s="2" t="str">
        <f>IF($M8=0,"CS6 unsupported",IF(AND($M8=1,$Z8="un"),HYPERLINK(Values!$B$69,Values!$A$68)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it?",HYPERLINK(Values!$B$3&amp;E8&amp;"\"&amp;$H8,"OWNED\"&amp;$E8&amp;"\"&amp;$H8&amp;"\"))))))))))</f>
        <v>NO_License_Required</v>
      </c>
      <c r="AD8" t="s">
        <v>1148</v>
      </c>
      <c r="AE8" t="s">
        <v>852</v>
      </c>
      <c r="AF8" s="57">
        <v>24.99</v>
      </c>
      <c r="AH8" s="37">
        <f t="shared" si="5"/>
        <v>0</v>
      </c>
      <c r="AI8" s="37">
        <f>IFERROR(IF(AE8="s",AH8*Values!$C$1,AF8*Values!$C$1),"")</f>
        <v>34.2363</v>
      </c>
    </row>
    <row r="9" spans="1:36" x14ac:dyDescent="0.25">
      <c r="B9" s="72">
        <v>1</v>
      </c>
      <c r="C9" s="70">
        <v>100805057</v>
      </c>
      <c r="D9" s="7">
        <v>43252</v>
      </c>
      <c r="E9" s="1" t="s">
        <v>1149</v>
      </c>
      <c r="F9" t="s">
        <v>1150</v>
      </c>
      <c r="G9" s="5" t="s">
        <v>1151</v>
      </c>
      <c r="H9" t="s">
        <v>1152</v>
      </c>
      <c r="I9" s="50" t="str">
        <f t="shared" si="0"/>
        <v>easy-pie-chart</v>
      </c>
      <c r="J9" t="s">
        <v>116</v>
      </c>
      <c r="K9" s="2" t="str">
        <f t="shared" si="1"/>
        <v>No license required</v>
      </c>
      <c r="L9" t="str">
        <f t="shared" si="2"/>
        <v>CS4</v>
      </c>
      <c r="M9" s="72">
        <v>1</v>
      </c>
      <c r="N9" t="str">
        <f t="shared" si="3"/>
        <v>YES</v>
      </c>
      <c r="O9" t="s">
        <v>151</v>
      </c>
      <c r="P9" t="s">
        <v>117</v>
      </c>
      <c r="Q9" s="13" t="s">
        <v>197</v>
      </c>
      <c r="R9" s="11">
        <v>42872</v>
      </c>
      <c r="S9" t="s">
        <v>106</v>
      </c>
      <c r="T9" t="s">
        <v>1153</v>
      </c>
      <c r="U9" s="2" t="str">
        <f t="shared" si="4"/>
        <v>easy-pie-chart help</v>
      </c>
      <c r="V9" t="s">
        <v>1154</v>
      </c>
      <c r="W9" s="2" t="str">
        <f>HYPERLINK(Values!$B$3&amp;E9&amp;"\"&amp;$H9,"OWNED\"&amp;$E9&amp;"\"&amp;$H9&amp;"\")</f>
        <v>OWNED\Michel Pensas\easypiechart_v1.1\</v>
      </c>
      <c r="X9" s="2" t="s">
        <v>44</v>
      </c>
      <c r="Y9" s="15" t="s">
        <v>1113</v>
      </c>
      <c r="Z9" s="15" t="s">
        <v>1113</v>
      </c>
      <c r="AA9" s="2" t="str">
        <f>IF($Z9="un",HYPERLINK(Values!$B$74,Values!$A$68),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"&amp;$E9&amp;"\"&amp;$G9),HYPERLINK(Values!$B$3&amp;E9&amp;"\"&amp;$H9,"OWNED\"&amp;$E9&amp;"\"&amp;$H9&amp;"\"))))))))))</f>
        <v>NO_License_Required</v>
      </c>
      <c r="AB9" s="2" t="str">
        <f>IF($Z9="un",HYPERLINK(Values!$B$73,Values!$A$68),IF($Z9="s",HYPERLINK(Values!$C$41,Values!$A$40&amp;"\"&amp;Values!$A$17),IF($Z9="ui",HYPERLINK(Values!$C$42,Values!$A$40&amp;"\"&amp;Values!$A$18),IF($Z9="c",HYPERLINK(Values!$C$4,Values!$A$4),IF($Z9="p",HYPERLINK(Values!$C$45&amp;"\"&amp;$E9,Values!$A$40&amp;"\"&amp;Values!$A$20&amp;"\"&amp;$E9),IF($Z9="pr",HYPERLINK(Values!$C$44,Values!$A$46&amp;"\"&amp;Values!$A$19),IF($Z9="ex",HYPERLINK(Values!$B$54,Values!$A$53&amp;" folder "&amp;$G9),IF($Z9="","What type of script is it?",IF($Z9="mc",HYPERLINK(Values!$B$57&amp;"\"&amp;$E9,Values!$A$55&amp;" "&amp;$E9&amp;"\"&amp;$G9),HYPERLINK(Values!$B$3&amp;F9&amp;"\"&amp;$H9,"OWNED\"&amp;$E9&amp;"\"&amp;$H9&amp;"\"))))))))))</f>
        <v>NO_License_Required</v>
      </c>
      <c r="AC9" s="2" t="str">
        <f>IF($M9=0,"CS6 unsupported",IF(AND($M9=1,$Z9="un"),HYPERLINK(Values!$B$69,Values!$A$68)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it?",HYPERLINK(Values!$B$3&amp;E9&amp;"\"&amp;$H9,"OWNED\"&amp;$E9&amp;"\"&amp;$H9&amp;"\"))))))))))</f>
        <v>NO_License_Required</v>
      </c>
      <c r="AD9" t="s">
        <v>1155</v>
      </c>
      <c r="AE9" t="s">
        <v>852</v>
      </c>
      <c r="AF9" s="57">
        <v>29.99</v>
      </c>
      <c r="AH9" s="37">
        <f t="shared" si="5"/>
        <v>0</v>
      </c>
      <c r="AI9" s="37">
        <f>IFERROR(IF(AE9="s",AH9*Values!$C$1,AF9*Values!$C$1),"")</f>
        <v>41.086300000000001</v>
      </c>
    </row>
    <row r="10" spans="1:36" x14ac:dyDescent="0.25">
      <c r="B10" s="72">
        <v>1</v>
      </c>
      <c r="C10" s="70">
        <v>100805057</v>
      </c>
      <c r="D10" s="7">
        <v>43252</v>
      </c>
      <c r="E10" s="1" t="s">
        <v>1156</v>
      </c>
      <c r="F10" t="s">
        <v>1157</v>
      </c>
      <c r="G10" s="5" t="s">
        <v>1158</v>
      </c>
      <c r="H10" t="s">
        <v>1159</v>
      </c>
      <c r="I10" s="50" t="str">
        <f t="shared" si="0"/>
        <v>elastic-comp-changer</v>
      </c>
      <c r="J10" t="s">
        <v>116</v>
      </c>
      <c r="K10" s="2" t="str">
        <f t="shared" si="1"/>
        <v>No license required</v>
      </c>
      <c r="L10" t="str">
        <f t="shared" si="2"/>
        <v>CS5</v>
      </c>
      <c r="M10" s="72">
        <v>1</v>
      </c>
      <c r="N10" t="str">
        <f t="shared" si="3"/>
        <v>YES</v>
      </c>
      <c r="O10" t="s">
        <v>196</v>
      </c>
      <c r="P10" t="s">
        <v>165</v>
      </c>
      <c r="Q10" s="13" t="s">
        <v>347</v>
      </c>
      <c r="R10" s="11">
        <v>42737</v>
      </c>
      <c r="S10" t="s">
        <v>159</v>
      </c>
      <c r="T10" t="s">
        <v>1160</v>
      </c>
      <c r="U10" s="2" t="str">
        <f t="shared" si="4"/>
        <v>elastic-comp-changer help</v>
      </c>
      <c r="V10" t="s">
        <v>1161</v>
      </c>
      <c r="W10" s="2" t="str">
        <f>HYPERLINK(Values!$B$3&amp;E10&amp;"\"&amp;$H10,"OWNED\"&amp;$E10&amp;"\"&amp;$H10&amp;"\")</f>
        <v>OWNED\Mathieu Glatigny\elastic_comp_changer_1.2\</v>
      </c>
      <c r="X10" s="2" t="s">
        <v>44</v>
      </c>
      <c r="Y10" s="15" t="s">
        <v>1113</v>
      </c>
      <c r="Z10" s="15" t="s">
        <v>1113</v>
      </c>
      <c r="AA10" s="2" t="str">
        <f>IF($Z10="un",HYPERLINK(Values!$B$74,Values!$A$68),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"&amp;$E10&amp;"\"&amp;$G10),HYPERLINK(Values!$B$3&amp;E10&amp;"\"&amp;$H10,"OWNED\"&amp;$E10&amp;"\"&amp;$H10&amp;"\"))))))))))</f>
        <v>NO_License_Required</v>
      </c>
      <c r="AB10" s="2" t="str">
        <f>IF($Z10="un",HYPERLINK(Values!$B$73,Values!$A$68),IF($Z10="s",HYPERLINK(Values!$C$41,Values!$A$40&amp;"\"&amp;Values!$A$17),IF($Z10="ui",HYPERLINK(Values!$C$42,Values!$A$40&amp;"\"&amp;Values!$A$18),IF($Z10="c",HYPERLINK(Values!$C$4,Values!$A$4),IF($Z10="p",HYPERLINK(Values!$C$45&amp;"\"&amp;$E10,Values!$A$40&amp;"\"&amp;Values!$A$20&amp;"\"&amp;$E10),IF($Z10="pr",HYPERLINK(Values!$C$44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"&amp;$E10&amp;"\"&amp;$G10),HYPERLINK(Values!$B$3&amp;F10&amp;"\"&amp;$H10,"OWNED\"&amp;$E10&amp;"\"&amp;$H10&amp;"\"))))))))))</f>
        <v>NO_License_Required</v>
      </c>
      <c r="AC10" s="2" t="str">
        <f>IF($M10=0,"CS6 unsupported",IF(AND($M10=1,$Z10="un"),HYPERLINK(Values!$B$69,Values!$A$68),IF(AND($M10=1,$Z10="s"),HYPERLINK(Values!$C$17,Values!$A$15&amp;"\"&amp;Values!$A$17),IF(AND($M10=1,$Z10="ui"),HYPERLINK(Values!$C$18,Values!$A$15&amp;"\"&amp;Values!$A$18),IF(AND($M10=1,$Z10="c"),HYPERLINK(Values!$C$4,Values!$A$4),IF(AND($M10=1,$Z10="p"),HYPERLINK(Values!$C$20&amp;"\"&amp;$E10,Values!$A$15&amp;"\"&amp;Values!$A$20&amp;"\"&amp;$E10),IF(AND($M10=1,$Z10="pr"),HYPERLINK(Values!$C$19,Values!$A$15&amp;"\"&amp;Values!$A$19),IF(AND($M10=1,$Z10="mc"),HYPERLINK(Values!$B$56,Values!$A$55&amp;" "&amp;$G10),IF(AND($M10=1,$Z10=""),"What type of script is it?",HYPERLINK(Values!$B$3&amp;E10&amp;"\"&amp;$H10,"OWNED\"&amp;$E10&amp;"\"&amp;$H10&amp;"\"))))))))))</f>
        <v>NO_License_Required</v>
      </c>
      <c r="AE10" t="s">
        <v>852</v>
      </c>
      <c r="AF10" s="57">
        <v>20</v>
      </c>
      <c r="AH10" s="37">
        <f t="shared" si="5"/>
        <v>0</v>
      </c>
      <c r="AI10" s="37">
        <f>IFERROR(IF(AE10="s",AH10*Values!$C$1,AF10*Values!$C$1),"")</f>
        <v>27.400000000000002</v>
      </c>
    </row>
    <row r="11" spans="1:36" x14ac:dyDescent="0.25">
      <c r="B11" s="72">
        <v>1</v>
      </c>
      <c r="C11" s="70">
        <v>100805057</v>
      </c>
      <c r="D11" s="7">
        <v>43252</v>
      </c>
      <c r="E11" s="1" t="s">
        <v>1162</v>
      </c>
      <c r="F11" t="s">
        <v>1163</v>
      </c>
      <c r="G11" s="5" t="s">
        <v>1164</v>
      </c>
      <c r="H11" t="s">
        <v>1165</v>
      </c>
      <c r="I11" s="50" t="str">
        <f t="shared" si="0"/>
        <v>elementary</v>
      </c>
      <c r="J11" t="s">
        <v>116</v>
      </c>
      <c r="K11" s="2" t="str">
        <f t="shared" si="1"/>
        <v>No license required</v>
      </c>
      <c r="L11" t="str">
        <f t="shared" si="2"/>
        <v>CS4</v>
      </c>
      <c r="M11" s="72">
        <v>1</v>
      </c>
      <c r="N11" t="str">
        <f t="shared" si="3"/>
        <v>YES</v>
      </c>
      <c r="O11" t="s">
        <v>151</v>
      </c>
      <c r="P11" t="s">
        <v>165</v>
      </c>
      <c r="Q11" s="13" t="s">
        <v>1166</v>
      </c>
      <c r="R11" s="11">
        <v>42779</v>
      </c>
      <c r="S11" t="s">
        <v>106</v>
      </c>
      <c r="T11" t="s">
        <v>1167</v>
      </c>
      <c r="U11" s="2" t="str">
        <f t="shared" si="4"/>
        <v>elementary help</v>
      </c>
      <c r="V11" t="s">
        <v>1168</v>
      </c>
      <c r="W11" s="2" t="str">
        <f>HYPERLINK(Values!$B$3&amp;E11&amp;"\"&amp;$H11,"OWNED\"&amp;$E11&amp;"\"&amp;$H11&amp;"\")</f>
        <v>OWNED\Kevin Schires\elementary_1.7\</v>
      </c>
      <c r="X11" s="2" t="s">
        <v>44</v>
      </c>
      <c r="Y11" s="15" t="s">
        <v>1113</v>
      </c>
      <c r="Z11" s="15" t="s">
        <v>1113</v>
      </c>
      <c r="AA11" s="2" t="str">
        <f>IF($Z11="un",HYPERLINK(Values!$B$74,Values!$A$68),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"&amp;$E11&amp;"\"&amp;$G11),HYPERLINK(Values!$B$3&amp;E11&amp;"\"&amp;$H11,"OWNED\"&amp;$E11&amp;"\"&amp;$H11&amp;"\"))))))))))</f>
        <v>NO_License_Required</v>
      </c>
      <c r="AB11" s="2" t="str">
        <f>IF($Z11="un",HYPERLINK(Values!$B$73,Values!$A$68),IF($Z11="s",HYPERLINK(Values!$C$41,Values!$A$40&amp;"\"&amp;Values!$A$17),IF($Z11="ui",HYPERLINK(Values!$C$42,Values!$A$40&amp;"\"&amp;Values!$A$18),IF($Z11="c",HYPERLINK(Values!$C$4,Values!$A$4),IF($Z11="p",HYPERLINK(Values!$C$45&amp;"\"&amp;$E11,Values!$A$40&amp;"\"&amp;Values!$A$20&amp;"\"&amp;$E11),IF($Z11="pr",HYPERLINK(Values!$C$44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"&amp;$E11&amp;"\"&amp;$G11),HYPERLINK(Values!$B$3&amp;F11&amp;"\"&amp;$H11,"OWNED\"&amp;$E11&amp;"\"&amp;$H11&amp;"\"))))))))))</f>
        <v>NO_License_Required</v>
      </c>
      <c r="AC11" s="2" t="str">
        <f>IF($M11=0,"CS6 unsupported",IF(AND($M11=1,$Z11="un"),HYPERLINK(Values!$B$69,Values!$A$68),IF(AND($M11=1,$Z11="s"),HYPERLINK(Values!$C$17,Values!$A$15&amp;"\"&amp;Values!$A$17),IF(AND($M11=1,$Z11="ui"),HYPERLINK(Values!$C$18,Values!$A$15&amp;"\"&amp;Values!$A$18),IF(AND($M11=1,$Z11="c"),HYPERLINK(Values!$C$4,Values!$A$4),IF(AND($M11=1,$Z11="p"),HYPERLINK(Values!$C$20&amp;"\"&amp;$E11,Values!$A$15&amp;"\"&amp;Values!$A$20&amp;"\"&amp;$E11),IF(AND($M11=1,$Z11="pr"),HYPERLINK(Values!$C$19,Values!$A$15&amp;"\"&amp;Values!$A$19),IF(AND($M11=1,$Z11="mc"),HYPERLINK(Values!$B$56,Values!$A$55&amp;" "&amp;$G11),IF(AND($M11=1,$Z11=""),"What type of script is it?",HYPERLINK(Values!$B$3&amp;E11&amp;"\"&amp;$H11,"OWNED\"&amp;$E11&amp;"\"&amp;$H11&amp;"\"))))))))))</f>
        <v>NO_License_Required</v>
      </c>
      <c r="AE11" t="s">
        <v>852</v>
      </c>
      <c r="AF11" s="57">
        <v>19.989999999999998</v>
      </c>
      <c r="AH11" s="37">
        <f t="shared" si="5"/>
        <v>0</v>
      </c>
      <c r="AI11" s="37">
        <f>IFERROR(IF(AE11="s",AH11*Values!$C$1,AF11*Values!$C$1),"")</f>
        <v>27.386299999999999</v>
      </c>
    </row>
    <row r="12" spans="1:36" x14ac:dyDescent="0.25">
      <c r="B12" s="72">
        <v>1</v>
      </c>
      <c r="C12" s="70">
        <v>100805057</v>
      </c>
      <c r="D12" s="7">
        <v>43252</v>
      </c>
      <c r="E12" s="1" t="s">
        <v>56</v>
      </c>
      <c r="F12" t="s">
        <v>1169</v>
      </c>
      <c r="G12" s="5" t="s">
        <v>1170</v>
      </c>
      <c r="H12" t="s">
        <v>1171</v>
      </c>
      <c r="I12" s="50" t="str">
        <f t="shared" si="0"/>
        <v>keyframe-presets</v>
      </c>
      <c r="J12" t="s">
        <v>116</v>
      </c>
      <c r="K12" s="2" t="str">
        <f t="shared" si="1"/>
        <v>No license required</v>
      </c>
      <c r="L12" t="str">
        <f t="shared" si="2"/>
        <v>CS3</v>
      </c>
      <c r="M12" s="72">
        <v>1</v>
      </c>
      <c r="N12" t="str">
        <f t="shared" si="3"/>
        <v>YES</v>
      </c>
      <c r="O12" t="s">
        <v>188</v>
      </c>
      <c r="P12" t="s">
        <v>98</v>
      </c>
      <c r="Q12" s="13" t="s">
        <v>1172</v>
      </c>
      <c r="R12" s="11">
        <v>43235</v>
      </c>
      <c r="S12" t="s">
        <v>106</v>
      </c>
      <c r="T12" t="s">
        <v>1173</v>
      </c>
      <c r="U12" s="2" t="str">
        <f t="shared" si="4"/>
        <v>keyframe-presets help</v>
      </c>
      <c r="V12" t="s">
        <v>1174</v>
      </c>
      <c r="W12" s="2" t="str">
        <f>HYPERLINK(Values!$B$3&amp;E12&amp;"\"&amp;$H12,"OWNED\"&amp;$E12&amp;"\"&amp;$H12&amp;"\")</f>
        <v>OWNED\Adam Katz\keyframe_presets_v1-20\</v>
      </c>
      <c r="X12" s="2" t="s">
        <v>44</v>
      </c>
      <c r="Y12" s="15" t="s">
        <v>1113</v>
      </c>
      <c r="Z12" s="15" t="s">
        <v>1113</v>
      </c>
      <c r="AA12" s="2" t="str">
        <f>IF($Z12="un",HYPERLINK(Values!$B$74,Values!$A$68),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"&amp;$E12&amp;"\"&amp;$G12),HYPERLINK(Values!$B$3&amp;E12&amp;"\"&amp;$H12,"OWNED\"&amp;$E12&amp;"\"&amp;$H12&amp;"\"))))))))))</f>
        <v>NO_License_Required</v>
      </c>
      <c r="AB12" s="2" t="str">
        <f>IF($Z12="un",HYPERLINK(Values!$B$73,Values!$A$68),IF($Z12="s",HYPERLINK(Values!$C$41,Values!$A$40&amp;"\"&amp;Values!$A$17),IF($Z12="ui",HYPERLINK(Values!$C$42,Values!$A$40&amp;"\"&amp;Values!$A$18),IF($Z12="c",HYPERLINK(Values!$C$4,Values!$A$4),IF($Z12="p",HYPERLINK(Values!$C$45&amp;"\"&amp;$E12,Values!$A$40&amp;"\"&amp;Values!$A$20&amp;"\"&amp;$E12),IF($Z12="pr",HYPERLINK(Values!$C$44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"&amp;$E12&amp;"\"&amp;$G12),HYPERLINK(Values!$B$3&amp;F12&amp;"\"&amp;$H12,"OWNED\"&amp;$E12&amp;"\"&amp;$H12&amp;"\"))))))))))</f>
        <v>NO_License_Required</v>
      </c>
      <c r="AC12" s="2" t="str">
        <f>IF($M12=0,"CS6 unsupported",IF(AND($M12=1,$Z12="un"),HYPERLINK(Values!$B$69,Values!$A$68),IF(AND($M12=1,$Z12="s"),HYPERLINK(Values!$C$17,Values!$A$15&amp;"\"&amp;Values!$A$17),IF(AND($M12=1,$Z12="ui"),HYPERLINK(Values!$C$18,Values!$A$15&amp;"\"&amp;Values!$A$18),IF(AND($M12=1,$Z12="c"),HYPERLINK(Values!$C$4,Values!$A$4),IF(AND($M12=1,$Z12="p"),HYPERLINK(Values!$C$20&amp;"\"&amp;$E12,Values!$A$15&amp;"\"&amp;Values!$A$20&amp;"\"&amp;$E12),IF(AND($M12=1,$Z12="pr"),HYPERLINK(Values!$C$19,Values!$A$15&amp;"\"&amp;Values!$A$19),IF(AND($M12=1,$Z12="mc"),HYPERLINK(Values!$B$56,Values!$A$55&amp;" "&amp;$G12),IF(AND($M12=1,$Z12=""),"What type of script is it?",HYPERLINK(Values!$B$3&amp;E12&amp;"\"&amp;$H12,"OWNED\"&amp;$E12&amp;"\"&amp;$H12&amp;"\"))))))))))</f>
        <v>NO_License_Required</v>
      </c>
      <c r="AE12" t="s">
        <v>852</v>
      </c>
      <c r="AF12" s="57">
        <v>19.989999999999998</v>
      </c>
      <c r="AH12" s="37">
        <f t="shared" si="5"/>
        <v>0</v>
      </c>
      <c r="AI12" s="37">
        <f>IFERROR(IF(AE12="s",AH12*Values!$C$1,AF12*Values!$C$1),"")</f>
        <v>27.386299999999999</v>
      </c>
    </row>
    <row r="13" spans="1:36" x14ac:dyDescent="0.25">
      <c r="B13" s="72">
        <v>1</v>
      </c>
      <c r="C13" s="70">
        <v>100805057</v>
      </c>
      <c r="D13" s="7">
        <v>43252</v>
      </c>
      <c r="E13" s="1" t="s">
        <v>561</v>
      </c>
      <c r="F13" t="s">
        <v>1175</v>
      </c>
      <c r="G13" s="5" t="s">
        <v>1176</v>
      </c>
      <c r="H13" s="5" t="s">
        <v>1177</v>
      </c>
      <c r="I13" s="50" t="str">
        <f t="shared" si="0"/>
        <v>keytweak</v>
      </c>
      <c r="J13" t="s">
        <v>116</v>
      </c>
      <c r="K13" s="2" t="str">
        <f t="shared" si="1"/>
        <v>No license required</v>
      </c>
      <c r="L13" t="str">
        <f t="shared" si="2"/>
        <v>CS3</v>
      </c>
      <c r="M13" s="72">
        <v>1</v>
      </c>
      <c r="N13" t="str">
        <f t="shared" si="3"/>
        <v>YES</v>
      </c>
      <c r="O13" t="s">
        <v>188</v>
      </c>
      <c r="P13" t="s">
        <v>98</v>
      </c>
      <c r="Q13" s="13" t="s">
        <v>1178</v>
      </c>
      <c r="R13" s="11">
        <v>42681</v>
      </c>
      <c r="S13" t="s">
        <v>106</v>
      </c>
      <c r="T13" t="s">
        <v>1179</v>
      </c>
      <c r="U13" s="2" t="str">
        <f t="shared" si="4"/>
        <v>keytweak help</v>
      </c>
      <c r="V13" t="s">
        <v>1180</v>
      </c>
      <c r="W13" s="2" t="str">
        <f>HYPERLINK(Values!$B$3&amp;E13&amp;"\"&amp;$H13,"OWNED\"&amp;$E13&amp;"\"&amp;$H13&amp;"\")</f>
        <v>OWNED\mamoworld\keytweak_v_2_4\</v>
      </c>
      <c r="X13" s="2" t="s">
        <v>44</v>
      </c>
      <c r="Y13" s="15" t="s">
        <v>1113</v>
      </c>
      <c r="Z13" s="15" t="s">
        <v>1113</v>
      </c>
      <c r="AA13" s="2" t="str">
        <f>IF($Z13="un",HYPERLINK(Values!$B$74,Values!$A$68),IF($Z13="s",HYPERLINK(Values!$C$47,Values!$A$46&amp;"\"&amp;Values!$A$17),IF($Z13="ui",HYPERLINK(Values!$C$48,Values!$A$46&amp;"\"&amp;Values!$A$18),IF($Z13="c",HYPERLINK(Values!$C$4,Values!$A$4)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"&amp;$E13&amp;"\"&amp;$G13),HYPERLINK(Values!$B$3&amp;E13&amp;"\"&amp;$H13,"OWNED\"&amp;$E13&amp;"\"&amp;$H13&amp;"\"))))))))))</f>
        <v>NO_License_Required</v>
      </c>
      <c r="AB13" s="2" t="str">
        <f>IF($Z13="un",HYPERLINK(Values!$B$73,Values!$A$68),IF($Z13="s",HYPERLINK(Values!$C$41,Values!$A$40&amp;"\"&amp;Values!$A$17),IF($Z13="ui",HYPERLINK(Values!$C$42,Values!$A$40&amp;"\"&amp;Values!$A$18),IF($Z13="c",HYPERLINK(Values!$C$4,Values!$A$4),IF($Z13="p",HYPERLINK(Values!$C$45&amp;"\"&amp;$E13,Values!$A$40&amp;"\"&amp;Values!$A$20&amp;"\"&amp;$E13),IF($Z13="pr",HYPERLINK(Values!$C$44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"&amp;$E13&amp;"\"&amp;$G13),HYPERLINK(Values!$B$3&amp;F13&amp;"\"&amp;$H13,"OWNED\"&amp;$E13&amp;"\"&amp;$H13&amp;"\"))))))))))</f>
        <v>NO_License_Required</v>
      </c>
      <c r="AC13" s="2" t="str">
        <f>IF($M13=0,"CS6 unsupported",IF(AND($M13=1,$Z13="un"),HYPERLINK(Values!$B$69,Values!$A$68),IF(AND($M13=1,$Z13="s"),HYPERLINK(Values!$C$17,Values!$A$15&amp;"\"&amp;Values!$A$17),IF(AND($M13=1,$Z13="ui"),HYPERLINK(Values!$C$18,Values!$A$15&amp;"\"&amp;Values!$A$18),IF(AND($M13=1,$Z13="c"),HYPERLINK(Values!$C$4,Values!$A$4),IF(AND($M13=1,$Z13="p"),HYPERLINK(Values!$C$20&amp;"\"&amp;$E13,Values!$A$15&amp;"\"&amp;Values!$A$20&amp;"\"&amp;$E13),IF(AND($M13=1,$Z13="pr"),HYPERLINK(Values!$C$19,Values!$A$15&amp;"\"&amp;Values!$A$19),IF(AND($M13=1,$Z13="mc"),HYPERLINK(Values!$B$56,Values!$A$55&amp;" "&amp;$G13),IF(AND($M13=1,$Z13=""),"What type of script is it?",HYPERLINK(Values!$B$3&amp;E13&amp;"\"&amp;$H13,"OWNED\"&amp;$E13&amp;"\"&amp;$H13&amp;"\"))))))))))</f>
        <v>NO_License_Required</v>
      </c>
      <c r="AE13" t="s">
        <v>852</v>
      </c>
      <c r="AF13" s="57">
        <v>5.99</v>
      </c>
      <c r="AH13" s="37">
        <f t="shared" si="5"/>
        <v>0</v>
      </c>
      <c r="AI13" s="37">
        <f>IFERROR(IF(AE13="s",AH13*Values!$C$1,AF13*Values!$C$1),"")</f>
        <v>8.2063000000000006</v>
      </c>
    </row>
    <row r="14" spans="1:36" x14ac:dyDescent="0.25">
      <c r="B14" s="72">
        <v>1</v>
      </c>
      <c r="C14" s="70">
        <v>100805057</v>
      </c>
      <c r="D14" s="7">
        <v>43252</v>
      </c>
      <c r="E14" s="61" t="s">
        <v>1129</v>
      </c>
      <c r="F14" t="s">
        <v>1181</v>
      </c>
      <c r="G14" s="5" t="s">
        <v>1182</v>
      </c>
      <c r="H14" t="s">
        <v>1183</v>
      </c>
      <c r="I14" s="50" t="str">
        <f t="shared" si="0"/>
        <v>lockproperties</v>
      </c>
      <c r="J14" t="s">
        <v>116</v>
      </c>
      <c r="K14" s="2" t="str">
        <f t="shared" si="1"/>
        <v>No license required</v>
      </c>
      <c r="L14" t="str">
        <f t="shared" si="2"/>
        <v>CS4</v>
      </c>
      <c r="M14" s="72">
        <v>1</v>
      </c>
      <c r="N14" t="str">
        <f t="shared" si="3"/>
        <v>YES</v>
      </c>
      <c r="O14" t="s">
        <v>151</v>
      </c>
      <c r="P14" t="s">
        <v>165</v>
      </c>
      <c r="Q14" s="13" t="s">
        <v>866</v>
      </c>
      <c r="R14" s="11">
        <v>42562</v>
      </c>
      <c r="S14" t="s">
        <v>159</v>
      </c>
      <c r="T14" t="s">
        <v>1184</v>
      </c>
      <c r="U14" s="2" t="str">
        <f t="shared" si="4"/>
        <v>lockproperties help</v>
      </c>
      <c r="V14" t="s">
        <v>1185</v>
      </c>
      <c r="W14" s="2" t="str">
        <f>HYPERLINK(Values!$B$3&amp;E14&amp;"\"&amp;$H14,"OWNED\"&amp;$E14&amp;"\"&amp;$H14&amp;"\")</f>
        <v>OWNED\Charles Bordenave\lockproperties_3.1\</v>
      </c>
      <c r="X14" s="2" t="s">
        <v>44</v>
      </c>
      <c r="Y14" s="15" t="s">
        <v>1113</v>
      </c>
      <c r="Z14" s="15" t="s">
        <v>1113</v>
      </c>
      <c r="AA14" s="2" t="str">
        <f>IF($Z14="un",HYPERLINK(Values!$B$74,Values!$A$68),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"&amp;$E14&amp;"\"&amp;$G14),HYPERLINK(Values!$B$3&amp;E14&amp;"\"&amp;$H14,"OWNED\"&amp;$E14&amp;"\"&amp;$H14&amp;"\"))))))))))</f>
        <v>NO_License_Required</v>
      </c>
      <c r="AB14" s="2" t="str">
        <f>IF($Z14="un",HYPERLINK(Values!$B$73,Values!$A$68),IF($Z14="s",HYPERLINK(Values!$C$41,Values!$A$40&amp;"\"&amp;Values!$A$17),IF($Z14="ui",HYPERLINK(Values!$C$42,Values!$A$40&amp;"\"&amp;Values!$A$18),IF($Z14="c",HYPERLINK(Values!$C$4,Values!$A$4),IF($Z14="p",HYPERLINK(Values!$C$45&amp;"\"&amp;$E14,Values!$A$40&amp;"\"&amp;Values!$A$20&amp;"\"&amp;$E14),IF($Z14="pr",HYPERLINK(Values!$C$44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"&amp;$E14&amp;"\"&amp;$G14),HYPERLINK(Values!$B$3&amp;F14&amp;"\"&amp;$H14,"OWNED\"&amp;$E14&amp;"\"&amp;$H14&amp;"\"))))))))))</f>
        <v>NO_License_Required</v>
      </c>
      <c r="AC14" s="2" t="str">
        <f>IF($M14=0,"CS6 unsupported",IF(AND($M14=1,$Z14="un"),HYPERLINK(Values!$B$69,Values!$A$68),IF(AND($M14=1,$Z14="s"),HYPERLINK(Values!$C$17,Values!$A$15&amp;"\"&amp;Values!$A$17),IF(AND($M14=1,$Z14="ui"),HYPERLINK(Values!$C$18,Values!$A$15&amp;"\"&amp;Values!$A$18),IF(AND($M14=1,$Z14="c"),HYPERLINK(Values!$C$4,Values!$A$4),IF(AND($M14=1,$Z14="p"),HYPERLINK(Values!$C$20&amp;"\"&amp;$E14,Values!$A$15&amp;"\"&amp;Values!$A$20&amp;"\"&amp;$E14),IF(AND($M14=1,$Z14="pr"),HYPERLINK(Values!$C$19,Values!$A$15&amp;"\"&amp;Values!$A$19),IF(AND($M14=1,$Z14="mc"),HYPERLINK(Values!$B$56,Values!$A$55&amp;" "&amp;$G14),IF(AND($M14=1,$Z14=""),"What type of script is it?",HYPERLINK(Values!$B$3&amp;E14&amp;"\"&amp;$H14,"OWNED\"&amp;$E14&amp;"\"&amp;$H14&amp;"\"))))))))))</f>
        <v>NO_License_Required</v>
      </c>
      <c r="AE14" t="s">
        <v>852</v>
      </c>
      <c r="AF14" s="57">
        <v>9.99</v>
      </c>
      <c r="AH14" s="37">
        <f t="shared" si="5"/>
        <v>0</v>
      </c>
      <c r="AI14" s="37">
        <f>IFERROR(IF(AE14="s",AH14*Values!$C$1,AF14*Values!$C$1),"")</f>
        <v>13.686300000000001</v>
      </c>
    </row>
    <row r="15" spans="1:36" x14ac:dyDescent="0.25">
      <c r="B15" s="72">
        <v>1</v>
      </c>
      <c r="C15" s="70">
        <v>100805057</v>
      </c>
      <c r="D15" s="7">
        <v>43252</v>
      </c>
      <c r="E15" s="1" t="s">
        <v>590</v>
      </c>
      <c r="F15" t="s">
        <v>1186</v>
      </c>
      <c r="G15" s="5" t="s">
        <v>1187</v>
      </c>
      <c r="H15" t="s">
        <v>1188</v>
      </c>
      <c r="I15" s="50" t="str">
        <f t="shared" si="0"/>
        <v>projectinfolistexporter</v>
      </c>
      <c r="J15" t="s">
        <v>116</v>
      </c>
      <c r="K15" s="2" t="str">
        <f t="shared" si="1"/>
        <v>No license required</v>
      </c>
      <c r="L15" t="str">
        <f t="shared" si="2"/>
        <v>CS3</v>
      </c>
      <c r="M15" s="72">
        <v>1</v>
      </c>
      <c r="N15" t="str">
        <f t="shared" si="3"/>
        <v>YES</v>
      </c>
      <c r="O15" t="s">
        <v>188</v>
      </c>
      <c r="P15" t="s">
        <v>13</v>
      </c>
      <c r="Q15" s="13" t="s">
        <v>241</v>
      </c>
      <c r="R15" s="11">
        <v>40210</v>
      </c>
      <c r="S15" t="s">
        <v>106</v>
      </c>
      <c r="T15" t="s">
        <v>1189</v>
      </c>
      <c r="U15" s="2" t="str">
        <f t="shared" si="4"/>
        <v>projectinfolistexporter help</v>
      </c>
      <c r="V15" t="s">
        <v>1190</v>
      </c>
      <c r="W15" s="2" t="str">
        <f>HYPERLINK(Values!$B$3&amp;E15&amp;"\"&amp;$H15,"OWNED\"&amp;$E15&amp;"\"&amp;$H15&amp;"\")</f>
        <v>OWNED\David Torno\projectinfolistexporter_v1\</v>
      </c>
      <c r="X15" s="2" t="s">
        <v>44</v>
      </c>
      <c r="Y15" s="15" t="s">
        <v>1113</v>
      </c>
      <c r="Z15" s="15" t="s">
        <v>1113</v>
      </c>
      <c r="AA15" s="2" t="str">
        <f>IF($Z15="un",HYPERLINK(Values!$B$74,Values!$A$68),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"&amp;$E15&amp;"\"&amp;$G15),HYPERLINK(Values!$B$3&amp;E15&amp;"\"&amp;$H15,"OWNED\"&amp;$E15&amp;"\"&amp;$H15&amp;"\"))))))))))</f>
        <v>NO_License_Required</v>
      </c>
      <c r="AB15" s="2" t="str">
        <f>IF($Z15="un",HYPERLINK(Values!$B$73,Values!$A$68),IF($Z15="s",HYPERLINK(Values!$C$41,Values!$A$40&amp;"\"&amp;Values!$A$17),IF($Z15="ui",HYPERLINK(Values!$C$42,Values!$A$40&amp;"\"&amp;Values!$A$18),IF($Z15="c",HYPERLINK(Values!$C$4,Values!$A$4),IF($Z15="p",HYPERLINK(Values!$C$45&amp;"\"&amp;$E15,Values!$A$40&amp;"\"&amp;Values!$A$20&amp;"\"&amp;$E15),IF($Z15="pr",HYPERLINK(Values!$C$44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"&amp;$E15&amp;"\"&amp;$G15),HYPERLINK(Values!$B$3&amp;F15&amp;"\"&amp;$H15,"OWNED\"&amp;$E15&amp;"\"&amp;$H15&amp;"\"))))))))))</f>
        <v>NO_License_Required</v>
      </c>
      <c r="AC15" s="2" t="str">
        <f>IF($M15=0,"CS6 unsupported",IF(AND($M15=1,$Z15="un"),HYPERLINK(Values!$B$69,Values!$A$68),IF(AND($M15=1,$Z15="s"),HYPERLINK(Values!$C$17,Values!$A$15&amp;"\"&amp;Values!$A$17),IF(AND($M15=1,$Z15="ui"),HYPERLINK(Values!$C$18,Values!$A$15&amp;"\"&amp;Values!$A$18),IF(AND($M15=1,$Z15="c"),HYPERLINK(Values!$C$4,Values!$A$4),IF(AND($M15=1,$Z15="p"),HYPERLINK(Values!$C$20&amp;"\"&amp;$E15,Values!$A$15&amp;"\"&amp;Values!$A$20&amp;"\"&amp;$E15),IF(AND($M15=1,$Z15="pr"),HYPERLINK(Values!$C$19,Values!$A$15&amp;"\"&amp;Values!$A$19),IF(AND($M15=1,$Z15="mc"),HYPERLINK(Values!$B$56,Values!$A$55&amp;" "&amp;$G15),IF(AND($M15=1,$Z15=""),"What type of script is it?",HYPERLINK(Values!$B$3&amp;E15&amp;"\"&amp;$H15,"OWNED\"&amp;$E15&amp;"\"&amp;$H15&amp;"\"))))))))))</f>
        <v>NO_License_Required</v>
      </c>
      <c r="AD15" t="s">
        <v>1190</v>
      </c>
      <c r="AE15" t="s">
        <v>852</v>
      </c>
      <c r="AF15" s="57">
        <v>9.99</v>
      </c>
      <c r="AH15" s="37">
        <f t="shared" si="5"/>
        <v>0</v>
      </c>
      <c r="AI15" s="37">
        <f>IFERROR(IF(AE15="s",AH15*Values!$C$1,AF15*Values!$C$1),"")</f>
        <v>13.686300000000001</v>
      </c>
    </row>
    <row r="16" spans="1:36" x14ac:dyDescent="0.25">
      <c r="B16" s="72">
        <v>1</v>
      </c>
      <c r="C16" s="70">
        <v>100805057</v>
      </c>
      <c r="D16" s="7">
        <v>43252</v>
      </c>
      <c r="E16" s="1" t="s">
        <v>147</v>
      </c>
      <c r="F16" t="s">
        <v>1191</v>
      </c>
      <c r="G16" s="5" t="s">
        <v>1192</v>
      </c>
      <c r="H16" s="5" t="s">
        <v>1193</v>
      </c>
      <c r="I16" s="50" t="str">
        <f t="shared" si="0"/>
        <v>pt_autoexpress</v>
      </c>
      <c r="J16" t="s">
        <v>116</v>
      </c>
      <c r="K16" s="2" t="str">
        <f t="shared" si="1"/>
        <v>No license required</v>
      </c>
      <c r="L16" t="str">
        <f t="shared" si="2"/>
        <v>CS3</v>
      </c>
      <c r="M16" s="72">
        <v>1</v>
      </c>
      <c r="N16" t="str">
        <f t="shared" si="3"/>
        <v>YES</v>
      </c>
      <c r="O16" t="s">
        <v>188</v>
      </c>
      <c r="P16" t="s">
        <v>98</v>
      </c>
      <c r="Q16" s="13" t="s">
        <v>347</v>
      </c>
      <c r="R16" s="11">
        <v>42848</v>
      </c>
      <c r="S16" t="s">
        <v>159</v>
      </c>
      <c r="T16" t="s">
        <v>1194</v>
      </c>
      <c r="U16" s="2" t="str">
        <f t="shared" si="4"/>
        <v>pt_autoexpress help</v>
      </c>
      <c r="V16" t="s">
        <v>1195</v>
      </c>
      <c r="W16" s="2" t="str">
        <f>HYPERLINK(Values!$B$3&amp;E16&amp;"\"&amp;$H16,"OWNED\"&amp;$E16&amp;"\"&amp;$H16&amp;"\")</f>
        <v>OWNED\Paul Tuersley\pt_autoexpress_v1.2\</v>
      </c>
      <c r="X16" s="2" t="s">
        <v>44</v>
      </c>
      <c r="Y16" s="15" t="s">
        <v>1113</v>
      </c>
      <c r="Z16" s="15" t="s">
        <v>1113</v>
      </c>
      <c r="AA16" s="2" t="str">
        <f>IF($Z16="un",HYPERLINK(Values!$B$74,Values!$A$68),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"&amp;$E16&amp;"\"&amp;$G16),HYPERLINK(Values!$B$3&amp;E16&amp;"\"&amp;$H16,"OWNED\"&amp;$E16&amp;"\"&amp;$H16&amp;"\"))))))))))</f>
        <v>NO_License_Required</v>
      </c>
      <c r="AB16" s="2" t="str">
        <f>IF($Z16="un",HYPERLINK(Values!$B$73,Values!$A$68),IF($Z16="s",HYPERLINK(Values!$C$41,Values!$A$40&amp;"\"&amp;Values!$A$17),IF($Z16="ui",HYPERLINK(Values!$C$42,Values!$A$40&amp;"\"&amp;Values!$A$18),IF($Z16="c",HYPERLINK(Values!$C$4,Values!$A$4),IF($Z16="p",HYPERLINK(Values!$C$45&amp;"\"&amp;$E16,Values!$A$40&amp;"\"&amp;Values!$A$20&amp;"\"&amp;$E16),IF($Z16="pr",HYPERLINK(Values!$C$44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"&amp;$E16&amp;"\"&amp;$G16),HYPERLINK(Values!$B$3&amp;F16&amp;"\"&amp;$H16,"OWNED\"&amp;$E16&amp;"\"&amp;$H16&amp;"\"))))))))))</f>
        <v>NO_License_Required</v>
      </c>
      <c r="AC16" s="2" t="str">
        <f>IF($M16=0,"CS6 unsupported",IF(AND($M16=1,$Z16="un"),HYPERLINK(Values!$B$69,Values!$A$68),IF(AND($M16=1,$Z16="s"),HYPERLINK(Values!$C$17,Values!$A$15&amp;"\"&amp;Values!$A$17),IF(AND($M16=1,$Z16="ui"),HYPERLINK(Values!$C$18,Values!$A$15&amp;"\"&amp;Values!$A$18),IF(AND($M16=1,$Z16="c"),HYPERLINK(Values!$C$4,Values!$A$4),IF(AND($M16=1,$Z16="p"),HYPERLINK(Values!$C$20&amp;"\"&amp;$E16,Values!$A$15&amp;"\"&amp;Values!$A$20&amp;"\"&amp;$E16),IF(AND($M16=1,$Z16="pr"),HYPERLINK(Values!$C$19,Values!$A$15&amp;"\"&amp;Values!$A$19),IF(AND($M16=1,$Z16="mc"),HYPERLINK(Values!$B$56,Values!$A$55&amp;" "&amp;$G16),IF(AND($M16=1,$Z16=""),"What type of script is it?",HYPERLINK(Values!$B$3&amp;E16&amp;"\"&amp;$H16,"OWNED\"&amp;$E16&amp;"\"&amp;$H16&amp;"\"))))))))))</f>
        <v>NO_License_Required</v>
      </c>
      <c r="AE16" t="s">
        <v>852</v>
      </c>
      <c r="AF16" s="57">
        <v>9.99</v>
      </c>
      <c r="AH16" s="37">
        <f t="shared" si="5"/>
        <v>0</v>
      </c>
      <c r="AI16" s="37">
        <f>IFERROR(IF(AE16="s",AH16*Values!$C$1,AF16*Values!$C$1),"")</f>
        <v>13.686300000000001</v>
      </c>
    </row>
    <row r="17" spans="2:35" x14ac:dyDescent="0.25">
      <c r="B17" s="72">
        <v>1</v>
      </c>
      <c r="C17" s="70">
        <v>100805057</v>
      </c>
      <c r="D17" s="7">
        <v>43252</v>
      </c>
      <c r="E17" s="1" t="s">
        <v>147</v>
      </c>
      <c r="F17" t="s">
        <v>1196</v>
      </c>
      <c r="G17" s="5" t="s">
        <v>1197</v>
      </c>
      <c r="H17" t="s">
        <v>1198</v>
      </c>
      <c r="I17" s="50" t="str">
        <f t="shared" si="0"/>
        <v>pt_shiftlayers</v>
      </c>
      <c r="J17" t="s">
        <v>116</v>
      </c>
      <c r="K17" s="2" t="str">
        <f t="shared" si="1"/>
        <v>No license required</v>
      </c>
      <c r="L17" t="str">
        <f t="shared" si="2"/>
        <v>CS3</v>
      </c>
      <c r="M17" s="72">
        <v>1</v>
      </c>
      <c r="N17" t="str">
        <f t="shared" si="3"/>
        <v>YES</v>
      </c>
      <c r="O17" t="s">
        <v>188</v>
      </c>
      <c r="P17" t="s">
        <v>98</v>
      </c>
      <c r="Q17" s="13" t="s">
        <v>1178</v>
      </c>
      <c r="R17" s="11">
        <v>42848</v>
      </c>
      <c r="S17" t="s">
        <v>159</v>
      </c>
      <c r="T17" t="s">
        <v>1199</v>
      </c>
      <c r="U17" s="2" t="str">
        <f t="shared" si="4"/>
        <v>pt_shiftlayers help</v>
      </c>
      <c r="V17" t="s">
        <v>1200</v>
      </c>
      <c r="W17" s="2" t="str">
        <f>HYPERLINK(Values!$B$3&amp;E17&amp;"\"&amp;$H17,"OWNED\"&amp;$E17&amp;"\"&amp;$H17&amp;"\")</f>
        <v>OWNED\Paul Tuersley\pt_shiftlayers_v2.4\</v>
      </c>
      <c r="X17" s="2" t="s">
        <v>44</v>
      </c>
      <c r="Y17" s="15" t="s">
        <v>1113</v>
      </c>
      <c r="Z17" s="15" t="s">
        <v>1113</v>
      </c>
      <c r="AA17" s="2" t="str">
        <f>IF($Z17="un",HYPERLINK(Values!$B$74,Values!$A$68),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"&amp;$E17&amp;"\"&amp;$G17),HYPERLINK(Values!$B$3&amp;E17&amp;"\"&amp;$H17,"OWNED\"&amp;$E17&amp;"\"&amp;$H17&amp;"\"))))))))))</f>
        <v>NO_License_Required</v>
      </c>
      <c r="AB17" s="2" t="str">
        <f>IF($Z17="un",HYPERLINK(Values!$B$73,Values!$A$68),IF($Z17="s",HYPERLINK(Values!$C$41,Values!$A$40&amp;"\"&amp;Values!$A$17),IF($Z17="ui",HYPERLINK(Values!$C$42,Values!$A$40&amp;"\"&amp;Values!$A$18),IF($Z17="c",HYPERLINK(Values!$C$4,Values!$A$4),IF($Z17="p",HYPERLINK(Values!$C$45&amp;"\"&amp;$E17,Values!$A$40&amp;"\"&amp;Values!$A$20&amp;"\"&amp;$E17),IF($Z17="pr",HYPERLINK(Values!$C$44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"&amp;$E17&amp;"\"&amp;$G17),HYPERLINK(Values!$B$3&amp;F17&amp;"\"&amp;$H17,"OWNED\"&amp;$E17&amp;"\"&amp;$H17&amp;"\"))))))))))</f>
        <v>NO_License_Required</v>
      </c>
      <c r="AC17" s="2" t="str">
        <f>IF($M17=0,"CS6 unsupported",IF(AND($M17=1,$Z17="un"),HYPERLINK(Values!$B$69,Values!$A$68),IF(AND($M17=1,$Z17="s"),HYPERLINK(Values!$C$17,Values!$A$15&amp;"\"&amp;Values!$A$17),IF(AND($M17=1,$Z17="ui"),HYPERLINK(Values!$C$18,Values!$A$15&amp;"\"&amp;Values!$A$18),IF(AND($M17=1,$Z17="c"),HYPERLINK(Values!$C$4,Values!$A$4),IF(AND($M17=1,$Z17="p"),HYPERLINK(Values!$C$20&amp;"\"&amp;$E17,Values!$A$15&amp;"\"&amp;Values!$A$20&amp;"\"&amp;$E17),IF(AND($M17=1,$Z17="pr"),HYPERLINK(Values!$C$19,Values!$A$15&amp;"\"&amp;Values!$A$19),IF(AND($M17=1,$Z17="mc"),HYPERLINK(Values!$B$56,Values!$A$55&amp;" "&amp;$G17),IF(AND($M17=1,$Z17=""),"What type of script is it?",HYPERLINK(Values!$B$3&amp;E17&amp;"\"&amp;$H17,"OWNED\"&amp;$E17&amp;"\"&amp;$H17&amp;"\"))))))))))</f>
        <v>NO_License_Required</v>
      </c>
      <c r="AE17" t="s">
        <v>852</v>
      </c>
      <c r="AF17" s="57">
        <v>9.99</v>
      </c>
      <c r="AH17" s="37">
        <f t="shared" si="5"/>
        <v>0</v>
      </c>
      <c r="AI17" s="37">
        <f>IFERROR(IF(AE17="s",AH17*Values!$C$1,AF17*Values!$C$1),"")</f>
        <v>13.686300000000001</v>
      </c>
    </row>
    <row r="18" spans="2:35" x14ac:dyDescent="0.25">
      <c r="B18" s="72">
        <v>1</v>
      </c>
      <c r="C18" s="70">
        <v>100805057</v>
      </c>
      <c r="D18" s="7">
        <v>43252</v>
      </c>
      <c r="E18" s="1" t="s">
        <v>1201</v>
      </c>
      <c r="F18" t="s">
        <v>1202</v>
      </c>
      <c r="G18" s="5" t="s">
        <v>1203</v>
      </c>
      <c r="H18" t="s">
        <v>1204</v>
      </c>
      <c r="I18" s="50" t="str">
        <f t="shared" si="0"/>
        <v>randomatic</v>
      </c>
      <c r="J18" t="s">
        <v>116</v>
      </c>
      <c r="K18" s="2" t="str">
        <f t="shared" si="1"/>
        <v>No license required</v>
      </c>
      <c r="L18" t="str">
        <f t="shared" si="2"/>
        <v>NO</v>
      </c>
      <c r="M18" s="72">
        <v>1</v>
      </c>
      <c r="N18" t="str">
        <f t="shared" si="3"/>
        <v>YES</v>
      </c>
      <c r="O18" t="s">
        <v>13</v>
      </c>
      <c r="P18" t="s">
        <v>165</v>
      </c>
      <c r="Q18" s="13" t="s">
        <v>197</v>
      </c>
      <c r="R18" s="11">
        <v>42766</v>
      </c>
      <c r="S18" t="s">
        <v>106</v>
      </c>
      <c r="T18" t="s">
        <v>1205</v>
      </c>
      <c r="U18" s="2" t="str">
        <f t="shared" si="4"/>
        <v>randomatic help</v>
      </c>
      <c r="V18" t="s">
        <v>1206</v>
      </c>
      <c r="W18" s="2" t="str">
        <f>HYPERLINK(Values!$B$3&amp;E18&amp;"\"&amp;$H18,"OWNED\"&amp;$E18&amp;"\"&amp;$H18&amp;"\")</f>
        <v>OWNED\Romain Cousin\randomatic_1.1\</v>
      </c>
      <c r="X18" s="2" t="s">
        <v>44</v>
      </c>
      <c r="Y18" s="15" t="s">
        <v>1113</v>
      </c>
      <c r="Z18" s="15" t="s">
        <v>1113</v>
      </c>
      <c r="AA18" s="2" t="str">
        <f>IF($Z18="un",HYPERLINK(Values!$B$74,Values!$A$68),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"&amp;$E18&amp;"\"&amp;$G18),HYPERLINK(Values!$B$3&amp;E18&amp;"\"&amp;$H18,"OWNED\"&amp;$E18&amp;"\"&amp;$H18&amp;"\"))))))))))</f>
        <v>NO_License_Required</v>
      </c>
      <c r="AB18" s="2" t="str">
        <f>IF($Z18="un",HYPERLINK(Values!$B$73,Values!$A$68),IF($Z18="s",HYPERLINK(Values!$C$41,Values!$A$40&amp;"\"&amp;Values!$A$17),IF($Z18="ui",HYPERLINK(Values!$C$42,Values!$A$40&amp;"\"&amp;Values!$A$18),IF($Z18="c",HYPERLINK(Values!$C$4,Values!$A$4),IF($Z18="p",HYPERLINK(Values!$C$45&amp;"\"&amp;$E18,Values!$A$40&amp;"\"&amp;Values!$A$20&amp;"\"&amp;$E18),IF($Z18="pr",HYPERLINK(Values!$C$44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"&amp;$E18&amp;"\"&amp;$G18),HYPERLINK(Values!$B$3&amp;F18&amp;"\"&amp;$H18,"OWNED\"&amp;$E18&amp;"\"&amp;$H18&amp;"\"))))))))))</f>
        <v>NO_License_Required</v>
      </c>
      <c r="AC18" s="2" t="str">
        <f>IF($M18=0,"CS6 unsupported",IF(AND($M18=1,$Z18="un"),HYPERLINK(Values!$B$69,Values!$A$68),IF(AND($M18=1,$Z18="s"),HYPERLINK(Values!$C$17,Values!$A$15&amp;"\"&amp;Values!$A$17),IF(AND($M18=1,$Z18="ui"),HYPERLINK(Values!$C$18,Values!$A$15&amp;"\"&amp;Values!$A$18),IF(AND($M18=1,$Z18="c"),HYPERLINK(Values!$C$4,Values!$A$4),IF(AND($M18=1,$Z18="p"),HYPERLINK(Values!$C$20&amp;"\"&amp;$E18,Values!$A$15&amp;"\"&amp;Values!$A$20&amp;"\"&amp;$E18),IF(AND($M18=1,$Z18="pr"),HYPERLINK(Values!$C$19,Values!$A$15&amp;"\"&amp;Values!$A$19),IF(AND($M18=1,$Z18="mc"),HYPERLINK(Values!$B$56,Values!$A$55&amp;" "&amp;$G18),IF(AND($M18=1,$Z18=""),"What type of script is it?",HYPERLINK(Values!$B$3&amp;E18&amp;"\"&amp;$H18,"OWNED\"&amp;$E18&amp;"\"&amp;$H18&amp;"\"))))))))))</f>
        <v>NO_License_Required</v>
      </c>
      <c r="AD18" t="s">
        <v>1202</v>
      </c>
      <c r="AE18" t="s">
        <v>852</v>
      </c>
      <c r="AF18" s="57">
        <v>15</v>
      </c>
      <c r="AH18" s="37">
        <f t="shared" si="5"/>
        <v>0</v>
      </c>
      <c r="AI18" s="37">
        <f>IFERROR(IF(AE18="s",AH18*Values!$C$1,AF18*Values!$C$1),"")</f>
        <v>20.55</v>
      </c>
    </row>
    <row r="19" spans="2:35" x14ac:dyDescent="0.25">
      <c r="B19" s="72">
        <v>1</v>
      </c>
      <c r="C19" s="70">
        <v>100805057</v>
      </c>
      <c r="D19" s="7">
        <v>43252</v>
      </c>
      <c r="E19" s="61" t="s">
        <v>1129</v>
      </c>
      <c r="F19" t="s">
        <v>1207</v>
      </c>
      <c r="G19" s="5" t="s">
        <v>1208</v>
      </c>
      <c r="H19" t="s">
        <v>1209</v>
      </c>
      <c r="I19" s="50" t="str">
        <f t="shared" si="0"/>
        <v>randomizer</v>
      </c>
      <c r="J19" t="s">
        <v>116</v>
      </c>
      <c r="K19" s="2" t="str">
        <f t="shared" si="1"/>
        <v>No license required</v>
      </c>
      <c r="L19" t="str">
        <f t="shared" si="2"/>
        <v>CS4</v>
      </c>
      <c r="M19" s="72">
        <v>1</v>
      </c>
      <c r="N19" t="str">
        <f t="shared" si="3"/>
        <v>YES</v>
      </c>
      <c r="O19" t="s">
        <v>151</v>
      </c>
      <c r="P19" t="s">
        <v>165</v>
      </c>
      <c r="Q19" s="13" t="s">
        <v>1210</v>
      </c>
      <c r="R19" s="11">
        <v>42737</v>
      </c>
      <c r="S19" t="s">
        <v>159</v>
      </c>
      <c r="T19" t="s">
        <v>1211</v>
      </c>
      <c r="U19" s="2" t="str">
        <f t="shared" si="4"/>
        <v>randomizer help</v>
      </c>
      <c r="V19" t="s">
        <v>1212</v>
      </c>
      <c r="W19" s="2" t="str">
        <f>HYPERLINK(Values!$B$3&amp;E19&amp;"\"&amp;$H19,"OWNED\"&amp;$E19&amp;"\"&amp;$H19&amp;"\")</f>
        <v>OWNED\Charles Bordenave\randomizer_v3.2\</v>
      </c>
      <c r="X19" s="2" t="s">
        <v>44</v>
      </c>
      <c r="Y19" s="15" t="s">
        <v>1113</v>
      </c>
      <c r="Z19" s="15" t="s">
        <v>1113</v>
      </c>
      <c r="AA19" s="2" t="str">
        <f>IF($Z19="un",HYPERLINK(Values!$B$74,Values!$A$68),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"&amp;$E19&amp;"\"&amp;$G19),HYPERLINK(Values!$B$3&amp;E19&amp;"\"&amp;$H19,"OWNED\"&amp;$E19&amp;"\"&amp;$H19&amp;"\"))))))))))</f>
        <v>NO_License_Required</v>
      </c>
      <c r="AB19" s="2" t="str">
        <f>IF($Z19="un",HYPERLINK(Values!$B$73,Values!$A$68),IF($Z19="s",HYPERLINK(Values!$C$41,Values!$A$40&amp;"\"&amp;Values!$A$17),IF($Z19="ui",HYPERLINK(Values!$C$42,Values!$A$40&amp;"\"&amp;Values!$A$18),IF($Z19="c",HYPERLINK(Values!$C$4,Values!$A$4),IF($Z19="p",HYPERLINK(Values!$C$45&amp;"\"&amp;$E19,Values!$A$40&amp;"\"&amp;Values!$A$20&amp;"\"&amp;$E19),IF($Z19="pr",HYPERLINK(Values!$C$44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"&amp;$E19&amp;"\"&amp;$G19),HYPERLINK(Values!$B$3&amp;F19&amp;"\"&amp;$H19,"OWNED\"&amp;$E19&amp;"\"&amp;$H19&amp;"\"))))))))))</f>
        <v>NO_License_Required</v>
      </c>
      <c r="AC19" s="2" t="str">
        <f>IF($M19=0,"CS6 unsupported",IF(AND($M19=1,$Z19="un"),HYPERLINK(Values!$B$69,Values!$A$68),IF(AND($M19=1,$Z19="s"),HYPERLINK(Values!$C$17,Values!$A$15&amp;"\"&amp;Values!$A$17),IF(AND($M19=1,$Z19="ui"),HYPERLINK(Values!$C$18,Values!$A$15&amp;"\"&amp;Values!$A$18),IF(AND($M19=1,$Z19="c"),HYPERLINK(Values!$C$4,Values!$A$4),IF(AND($M19=1,$Z19="p"),HYPERLINK(Values!$C$20&amp;"\"&amp;$E19,Values!$A$15&amp;"\"&amp;Values!$A$20&amp;"\"&amp;$E19),IF(AND($M19=1,$Z19="pr"),HYPERLINK(Values!$C$19,Values!$A$15&amp;"\"&amp;Values!$A$19),IF(AND($M19=1,$Z19="mc"),HYPERLINK(Values!$B$56,Values!$A$55&amp;" "&amp;$G19),IF(AND($M19=1,$Z19=""),"What type of script is it?",HYPERLINK(Values!$B$3&amp;E19&amp;"\"&amp;$H19,"OWNED\"&amp;$E19&amp;"\"&amp;$H19&amp;"\"))))))))))</f>
        <v>NO_License_Required</v>
      </c>
      <c r="AE19" t="s">
        <v>852</v>
      </c>
      <c r="AF19" s="57">
        <v>19.989999999999998</v>
      </c>
      <c r="AH19" s="37">
        <f t="shared" si="5"/>
        <v>0</v>
      </c>
      <c r="AI19" s="37">
        <f>IFERROR(IF(AE19="s",AH19*Values!$C$1,AF19*Values!$C$1),"")</f>
        <v>27.386299999999999</v>
      </c>
    </row>
    <row r="20" spans="2:35" x14ac:dyDescent="0.25">
      <c r="B20" s="72">
        <v>1</v>
      </c>
      <c r="C20" s="70">
        <v>100805057</v>
      </c>
      <c r="D20" s="7">
        <v>43252</v>
      </c>
      <c r="E20" s="61" t="s">
        <v>1129</v>
      </c>
      <c r="F20" t="s">
        <v>1213</v>
      </c>
      <c r="G20" s="5" t="s">
        <v>1214</v>
      </c>
      <c r="H20" t="s">
        <v>1215</v>
      </c>
      <c r="I20" s="50" t="str">
        <f t="shared" si="0"/>
        <v>trackerviz</v>
      </c>
      <c r="J20" t="s">
        <v>116</v>
      </c>
      <c r="K20" s="2" t="str">
        <f t="shared" si="1"/>
        <v>No license required</v>
      </c>
      <c r="L20" t="str">
        <f t="shared" si="2"/>
        <v>NO</v>
      </c>
      <c r="M20" s="72">
        <v>1</v>
      </c>
      <c r="N20" t="str">
        <f t="shared" si="3"/>
        <v>YES</v>
      </c>
      <c r="O20" t="s">
        <v>13</v>
      </c>
      <c r="P20" t="s">
        <v>165</v>
      </c>
      <c r="Q20" s="13" t="s">
        <v>1216</v>
      </c>
      <c r="R20" s="11">
        <v>42747</v>
      </c>
      <c r="S20" t="s">
        <v>159</v>
      </c>
      <c r="T20" t="s">
        <v>1217</v>
      </c>
      <c r="U20" s="2" t="str">
        <f t="shared" si="4"/>
        <v>trackerviz help</v>
      </c>
      <c r="V20" t="s">
        <v>1218</v>
      </c>
      <c r="W20" s="2" t="str">
        <f>HYPERLINK(Values!$B$3&amp;E20&amp;"\"&amp;$H20,"OWNED\"&amp;$E20&amp;"\"&amp;$H20&amp;"\")</f>
        <v>OWNED\Charles Bordenave\trackerviz_4.2\</v>
      </c>
      <c r="X20" s="2" t="s">
        <v>44</v>
      </c>
      <c r="Y20" s="15" t="s">
        <v>1113</v>
      </c>
      <c r="Z20" s="15" t="s">
        <v>1113</v>
      </c>
      <c r="AA20" s="2" t="str">
        <f>IF($Z20="un",HYPERLINK(Values!$B$74,Values!$A$68),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"&amp;$E20&amp;"\"&amp;$G20),HYPERLINK(Values!$B$3&amp;E20&amp;"\"&amp;$H20,"OWNED\"&amp;$E20&amp;"\"&amp;$H20&amp;"\"))))))))))</f>
        <v>NO_License_Required</v>
      </c>
      <c r="AB20" s="2" t="str">
        <f>IF($Z20="un",HYPERLINK(Values!$B$73,Values!$A$68),IF($Z20="s",HYPERLINK(Values!$C$41,Values!$A$40&amp;"\"&amp;Values!$A$17),IF($Z20="ui",HYPERLINK(Values!$C$42,Values!$A$40&amp;"\"&amp;Values!$A$18),IF($Z20="c",HYPERLINK(Values!$C$4,Values!$A$4),IF($Z20="p",HYPERLINK(Values!$C$45&amp;"\"&amp;$E20,Values!$A$40&amp;"\"&amp;Values!$A$20&amp;"\"&amp;$E20),IF($Z20="pr",HYPERLINK(Values!$C$44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"&amp;$E20&amp;"\"&amp;$G20),HYPERLINK(Values!$B$3&amp;F20&amp;"\"&amp;$H20,"OWNED\"&amp;$E20&amp;"\"&amp;$H20&amp;"\"))))))))))</f>
        <v>NO_License_Required</v>
      </c>
      <c r="AC20" s="2" t="str">
        <f>IF($M20=0,"CS6 unsupported",IF(AND($M20=1,$Z20="un"),HYPERLINK(Values!$B$69,Values!$A$68),IF(AND($M20=1,$Z20="s"),HYPERLINK(Values!$C$17,Values!$A$15&amp;"\"&amp;Values!$A$17),IF(AND($M20=1,$Z20="ui"),HYPERLINK(Values!$C$18,Values!$A$15&amp;"\"&amp;Values!$A$18),IF(AND($M20=1,$Z20="c"),HYPERLINK(Values!$C$4,Values!$A$4),IF(AND($M20=1,$Z20="p"),HYPERLINK(Values!$C$20&amp;"\"&amp;$E20,Values!$A$15&amp;"\"&amp;Values!$A$20&amp;"\"&amp;$E20),IF(AND($M20=1,$Z20="pr"),HYPERLINK(Values!$C$19,Values!$A$15&amp;"\"&amp;Values!$A$19),IF(AND($M20=1,$Z20="mc"),HYPERLINK(Values!$B$56,Values!$A$55&amp;" "&amp;$G20),IF(AND($M20=1,$Z20=""),"What type of script is it?",HYPERLINK(Values!$B$3&amp;E20&amp;"\"&amp;$H20,"OWNED\"&amp;$E20&amp;"\"&amp;$H20&amp;"\"))))))))))</f>
        <v>NO_License_Required</v>
      </c>
      <c r="AE20" t="s">
        <v>852</v>
      </c>
      <c r="AF20" s="57">
        <v>29.99</v>
      </c>
      <c r="AH20" s="37">
        <f t="shared" si="5"/>
        <v>0</v>
      </c>
      <c r="AI20" s="37">
        <f>IFERROR(IF(AE20="s",AH20*Values!$C$1,AF20*Values!$C$1),"")</f>
        <v>41.086300000000001</v>
      </c>
    </row>
    <row r="21" spans="2:35" x14ac:dyDescent="0.25">
      <c r="B21" s="72">
        <v>1</v>
      </c>
      <c r="C21" s="70">
        <v>100805057</v>
      </c>
      <c r="D21" s="7">
        <v>43252</v>
      </c>
      <c r="E21" s="1" t="s">
        <v>1219</v>
      </c>
      <c r="F21" t="s">
        <v>1220</v>
      </c>
      <c r="G21" s="5" t="s">
        <v>1221</v>
      </c>
      <c r="H21" t="s">
        <v>1222</v>
      </c>
      <c r="I21" s="50" t="str">
        <f t="shared" si="0"/>
        <v>versionup</v>
      </c>
      <c r="J21" t="s">
        <v>116</v>
      </c>
      <c r="K21" s="2" t="str">
        <f t="shared" si="1"/>
        <v>No license required</v>
      </c>
      <c r="L21" t="str">
        <f t="shared" si="2"/>
        <v>CS5</v>
      </c>
      <c r="M21" s="72">
        <v>1</v>
      </c>
      <c r="N21" t="str">
        <f t="shared" si="3"/>
        <v>YES</v>
      </c>
      <c r="O21" t="s">
        <v>196</v>
      </c>
      <c r="P21" t="s">
        <v>98</v>
      </c>
      <c r="Q21" s="13" t="s">
        <v>197</v>
      </c>
      <c r="R21" s="11">
        <v>41979</v>
      </c>
      <c r="S21" t="s">
        <v>106</v>
      </c>
      <c r="T21" t="s">
        <v>1223</v>
      </c>
      <c r="U21" s="2" t="str">
        <f t="shared" si="4"/>
        <v>versionup help</v>
      </c>
      <c r="V21" t="s">
        <v>1224</v>
      </c>
      <c r="W21" s="2" t="str">
        <f>HYPERLINK(Values!$B$3&amp;E21&amp;"\"&amp;$H21,"OWNED\"&amp;$E21&amp;"\"&amp;$H21&amp;"\")</f>
        <v>OWNED\Jeremy Cox\versionup_1.1\</v>
      </c>
      <c r="X21" s="2" t="s">
        <v>44</v>
      </c>
      <c r="Y21" s="15" t="s">
        <v>1113</v>
      </c>
      <c r="Z21" s="15" t="s">
        <v>1113</v>
      </c>
      <c r="AA21" s="2" t="str">
        <f>IF($Z21="un",HYPERLINK(Values!$B$74,Values!$A$68),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"&amp;$E21&amp;"\"&amp;$G21),HYPERLINK(Values!$B$3&amp;E21&amp;"\"&amp;$H21,"OWNED\"&amp;$E21&amp;"\"&amp;$H21&amp;"\"))))))))))</f>
        <v>NO_License_Required</v>
      </c>
      <c r="AB21" s="2" t="str">
        <f>IF($Z21="un",HYPERLINK(Values!$B$73,Values!$A$68),IF($Z21="s",HYPERLINK(Values!$C$41,Values!$A$40&amp;"\"&amp;Values!$A$17),IF($Z21="ui",HYPERLINK(Values!$C$42,Values!$A$40&amp;"\"&amp;Values!$A$18),IF($Z21="c",HYPERLINK(Values!$C$4,Values!$A$4),IF($Z21="p",HYPERLINK(Values!$C$45&amp;"\"&amp;$E21,Values!$A$40&amp;"\"&amp;Values!$A$20&amp;"\"&amp;$E21),IF($Z21="pr",HYPERLINK(Values!$C$44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"&amp;$E21&amp;"\"&amp;$G21),HYPERLINK(Values!$B$3&amp;F21&amp;"\"&amp;$H21,"OWNED\"&amp;$E21&amp;"\"&amp;$H21&amp;"\"))))))))))</f>
        <v>NO_License_Required</v>
      </c>
      <c r="AC21" s="2" t="str">
        <f>IF($M21=0,"CS6 unsupported",IF(AND($M21=1,$Z21="un"),HYPERLINK(Values!$B$69,Values!$A$68),IF(AND($M21=1,$Z21="s"),HYPERLINK(Values!$C$17,Values!$A$15&amp;"\"&amp;Values!$A$17),IF(AND($M21=1,$Z21="ui"),HYPERLINK(Values!$C$18,Values!$A$15&amp;"\"&amp;Values!$A$18),IF(AND($M21=1,$Z21="c"),HYPERLINK(Values!$C$4,Values!$A$4),IF(AND($M21=1,$Z21="p"),HYPERLINK(Values!$C$20&amp;"\"&amp;$E21,Values!$A$15&amp;"\"&amp;Values!$A$20&amp;"\"&amp;$E21),IF(AND($M21=1,$Z21="pr"),HYPERLINK(Values!$C$19,Values!$A$15&amp;"\"&amp;Values!$A$19),IF(AND($M21=1,$Z21="mc"),HYPERLINK(Values!$B$56,Values!$A$55&amp;" "&amp;$G21),IF(AND($M21=1,$Z21=""),"What type of script is it?",HYPERLINK(Values!$B$3&amp;E21&amp;"\"&amp;$H21,"OWNED\"&amp;$E21&amp;"\"&amp;$H21&amp;"\"))))))))))</f>
        <v>NO_License_Required</v>
      </c>
      <c r="AE21" t="s">
        <v>852</v>
      </c>
      <c r="AF21" s="57">
        <v>12.99</v>
      </c>
      <c r="AH21" s="37">
        <f t="shared" si="5"/>
        <v>0</v>
      </c>
      <c r="AI21" s="37">
        <f>IFERROR(IF(AE21="s",AH21*Values!$C$1,AF21*Values!$C$1),"")</f>
        <v>17.796300000000002</v>
      </c>
    </row>
    <row r="22" spans="2:35" x14ac:dyDescent="0.25">
      <c r="B22" s="72">
        <v>1</v>
      </c>
      <c r="C22" s="70">
        <v>100792869</v>
      </c>
      <c r="D22" s="7">
        <v>43231</v>
      </c>
      <c r="E22" s="1" t="s">
        <v>1225</v>
      </c>
      <c r="F22" t="s">
        <v>1226</v>
      </c>
      <c r="G22" s="5" t="s">
        <v>1227</v>
      </c>
      <c r="H22" s="5"/>
      <c r="I22" s="50" t="str">
        <f t="shared" si="0"/>
        <v>set-matte-texture-pack-01</v>
      </c>
      <c r="J22" t="s">
        <v>116</v>
      </c>
      <c r="K22" s="2" t="str">
        <f t="shared" si="1"/>
        <v>No license required</v>
      </c>
      <c r="L22" t="str">
        <f t="shared" si="2"/>
        <v>CS3</v>
      </c>
      <c r="M22" s="72">
        <v>1</v>
      </c>
      <c r="N22" t="str">
        <f t="shared" si="3"/>
        <v>YES</v>
      </c>
      <c r="O22" t="s">
        <v>188</v>
      </c>
      <c r="P22" t="s">
        <v>98</v>
      </c>
      <c r="Q22" s="13" t="s">
        <v>241</v>
      </c>
      <c r="R22" s="11">
        <v>43144</v>
      </c>
      <c r="T22" t="s">
        <v>1228</v>
      </c>
      <c r="U22" s="2" t="str">
        <f t="shared" si="4"/>
        <v>set-matte-texture-pack-01 help</v>
      </c>
      <c r="W22" s="2" t="str">
        <f>HYPERLINK(Values!$B$3&amp;E22&amp;"\"&amp;$H22,"OWNED\"&amp;$E22&amp;"\"&amp;$H22&amp;"\")</f>
        <v>OWNED\Set Matte\\</v>
      </c>
      <c r="X22" s="2" t="s">
        <v>44</v>
      </c>
      <c r="Y22" s="15" t="s">
        <v>1113</v>
      </c>
      <c r="Z22" s="15" t="s">
        <v>1113</v>
      </c>
      <c r="AA22" s="2" t="str">
        <f>IF($Z22="un",HYPERLINK(Values!$B$74,Values!$A$68),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"&amp;$E22&amp;"\"&amp;$G22),HYPERLINK(Values!$B$3&amp;E22&amp;"\"&amp;$H22,"OWNED\"&amp;$E22&amp;"\"&amp;$H22&amp;"\"))))))))))</f>
        <v>NO_License_Required</v>
      </c>
      <c r="AB22" s="2" t="str">
        <f>IF($Z22="un",HYPERLINK(Values!$B$73,Values!$A$68),IF($Z22="s",HYPERLINK(Values!$C$41,Values!$A$40&amp;"\"&amp;Values!$A$17),IF($Z22="ui",HYPERLINK(Values!$C$42,Values!$A$40&amp;"\"&amp;Values!$A$18),IF($Z22="c",HYPERLINK(Values!$C$4,Values!$A$4),IF($Z22="p",HYPERLINK(Values!$C$45&amp;"\"&amp;$E22,Values!$A$40&amp;"\"&amp;Values!$A$20&amp;"\"&amp;$E22),IF($Z22="pr",HYPERLINK(Values!$C$44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"&amp;$E22&amp;"\"&amp;$G22),HYPERLINK(Values!$B$3&amp;F22&amp;"\"&amp;$H22,"OWNED\"&amp;$E22&amp;"\"&amp;$H22&amp;"\"))))))))))</f>
        <v>NO_License_Required</v>
      </c>
      <c r="AC22" s="2" t="str">
        <f>IF($M22=0,"CS6 unsupported",IF(AND($M22=1,$Z22="un"),HYPERLINK(Values!$B$69,Values!$A$68),IF(AND($M22=1,$Z22="s"),HYPERLINK(Values!$C$17,Values!$A$15&amp;"\"&amp;Values!$A$17),IF(AND($M22=1,$Z22="ui"),HYPERLINK(Values!$C$18,Values!$A$15&amp;"\"&amp;Values!$A$18),IF(AND($M22=1,$Z22="c"),HYPERLINK(Values!$C$4,Values!$A$4),IF(AND($M22=1,$Z22="p"),HYPERLINK(Values!$C$20&amp;"\"&amp;$E22,Values!$A$15&amp;"\"&amp;Values!$A$20&amp;"\"&amp;$E22),IF(AND($M22=1,$Z22="pr"),HYPERLINK(Values!$C$19,Values!$A$15&amp;"\"&amp;Values!$A$19),IF(AND($M22=1,$Z22="mc"),HYPERLINK(Values!$B$56,Values!$A$55&amp;" "&amp;$G22),IF(AND($M22=1,$Z22=""),"What type of script is it?",HYPERLINK(Values!$B$3&amp;E22&amp;"\"&amp;$H22,"OWNED\"&amp;$E22&amp;"\"&amp;$H22&amp;"\"))))))))))</f>
        <v>NO_License_Required</v>
      </c>
      <c r="AE22" t="s">
        <v>852</v>
      </c>
      <c r="AF22" s="57">
        <v>10</v>
      </c>
      <c r="AH22" s="37">
        <f t="shared" si="5"/>
        <v>0</v>
      </c>
      <c r="AI22" s="37">
        <f>IFERROR(IF(AE22="s",AH22*Values!$C$1,AF22*Values!$C$1),"")</f>
        <v>13.700000000000001</v>
      </c>
    </row>
    <row r="23" spans="2:35" x14ac:dyDescent="0.25">
      <c r="B23" s="72">
        <v>1</v>
      </c>
      <c r="C23" s="70">
        <v>100690032</v>
      </c>
      <c r="D23" s="7">
        <v>43065</v>
      </c>
      <c r="E23" s="1" t="s">
        <v>1229</v>
      </c>
      <c r="F23" t="s">
        <v>1230</v>
      </c>
      <c r="G23" s="5" t="s">
        <v>1231</v>
      </c>
      <c r="H23" t="s">
        <v>1232</v>
      </c>
      <c r="I23" s="50" t="str">
        <f t="shared" si="0"/>
        <v>dojo-scripting-utility</v>
      </c>
      <c r="J23" t="s">
        <v>116</v>
      </c>
      <c r="K23" s="2" t="str">
        <f t="shared" si="1"/>
        <v>No license required</v>
      </c>
      <c r="L23" t="str">
        <f t="shared" si="2"/>
        <v>CS3</v>
      </c>
      <c r="M23" s="72">
        <v>1</v>
      </c>
      <c r="N23" t="str">
        <f t="shared" si="3"/>
        <v>YES</v>
      </c>
      <c r="O23" t="s">
        <v>188</v>
      </c>
      <c r="P23" t="s">
        <v>117</v>
      </c>
      <c r="Q23" s="13" t="s">
        <v>241</v>
      </c>
      <c r="R23" s="11">
        <v>41863</v>
      </c>
      <c r="S23" t="s">
        <v>106</v>
      </c>
      <c r="T23" t="s">
        <v>1233</v>
      </c>
      <c r="U23" s="2" t="str">
        <f t="shared" si="4"/>
        <v>dojo-scripting-utility help</v>
      </c>
      <c r="V23" t="s">
        <v>1234</v>
      </c>
      <c r="W23" s="2" t="str">
        <f>HYPERLINK(Values!$B$3&amp;E23&amp;"\"&amp;$H23,"OWNED\"&amp;$E23&amp;"\"&amp;$H23&amp;"\")</f>
        <v>OWNED\VinhSon Nguyen\dojo_text_generator_v1.4_by_creativedojo\</v>
      </c>
      <c r="X23" s="2" t="s">
        <v>44</v>
      </c>
      <c r="Y23" s="15" t="s">
        <v>1113</v>
      </c>
      <c r="Z23" s="15" t="s">
        <v>1113</v>
      </c>
      <c r="AA23" s="2" t="str">
        <f>IF($Z23="un",HYPERLINK(Values!$B$74,Values!$A$68),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"&amp;$E23&amp;"\"&amp;$G23),HYPERLINK(Values!$B$3&amp;E23&amp;"\"&amp;$H23,"OWNED\"&amp;$E23&amp;"\"&amp;$H23&amp;"\"))))))))))</f>
        <v>NO_License_Required</v>
      </c>
      <c r="AB23" s="2" t="str">
        <f>IF($Z23="un",HYPERLINK(Values!$B$73,Values!$A$68),IF($Z23="s",HYPERLINK(Values!$C$41,Values!$A$40&amp;"\"&amp;Values!$A$17),IF($Z23="ui",HYPERLINK(Values!$C$42,Values!$A$40&amp;"\"&amp;Values!$A$18),IF($Z23="c",HYPERLINK(Values!$C$4,Values!$A$4),IF($Z23="p",HYPERLINK(Values!$C$45&amp;"\"&amp;$E23,Values!$A$40&amp;"\"&amp;Values!$A$20&amp;"\"&amp;$E23),IF($Z23="pr",HYPERLINK(Values!$C$44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"&amp;$E23&amp;"\"&amp;$G23),HYPERLINK(Values!$B$3&amp;F23&amp;"\"&amp;$H23,"OWNED\"&amp;$E23&amp;"\"&amp;$H23&amp;"\"))))))))))</f>
        <v>NO_License_Required</v>
      </c>
      <c r="AC23" s="2" t="str">
        <f>IF($M23=0,"CS6 unsupported",IF(AND($M23=1,$Z23="un"),HYPERLINK(Values!$B$69,Values!$A$68),IF(AND($M23=1,$Z23="s"),HYPERLINK(Values!$C$17,Values!$A$15&amp;"\"&amp;Values!$A$17),IF(AND($M23=1,$Z23="ui"),HYPERLINK(Values!$C$18,Values!$A$15&amp;"\"&amp;Values!$A$18),IF(AND($M23=1,$Z23="c"),HYPERLINK(Values!$C$4,Values!$A$4),IF(AND($M23=1,$Z23="p"),HYPERLINK(Values!$C$20&amp;"\"&amp;$E23,Values!$A$15&amp;"\"&amp;Values!$A$20&amp;"\"&amp;$E23),IF(AND($M23=1,$Z23="pr"),HYPERLINK(Values!$C$19,Values!$A$15&amp;"\"&amp;Values!$A$19),IF(AND($M23=1,$Z23="mc"),HYPERLINK(Values!$B$56,Values!$A$55&amp;" "&amp;$G23),IF(AND($M23=1,$Z23=""),"What type of script is it?",HYPERLINK(Values!$B$3&amp;E23&amp;"\"&amp;$H23,"OWNED\"&amp;$E23&amp;"\"&amp;$H23&amp;"\"))))))))))</f>
        <v>NO_License_Required</v>
      </c>
      <c r="AE23" t="s">
        <v>852</v>
      </c>
      <c r="AF23" s="57">
        <v>12.99</v>
      </c>
      <c r="AH23" s="37">
        <f t="shared" si="5"/>
        <v>0</v>
      </c>
      <c r="AI23" s="37">
        <f>IFERROR(IF(AE23="s",AH23*Values!$C$1,AF23*Values!$C$1),"")</f>
        <v>17.796300000000002</v>
      </c>
    </row>
    <row r="24" spans="2:35" x14ac:dyDescent="0.25">
      <c r="B24" s="72">
        <v>1</v>
      </c>
      <c r="C24" s="70">
        <v>100591047</v>
      </c>
      <c r="D24" s="7">
        <v>42879</v>
      </c>
      <c r="E24" s="61" t="s">
        <v>1129</v>
      </c>
      <c r="F24" t="s">
        <v>1235</v>
      </c>
      <c r="G24" s="5" t="s">
        <v>1236</v>
      </c>
      <c r="H24" t="s">
        <v>1237</v>
      </c>
      <c r="I24" s="50" t="str">
        <f t="shared" si="0"/>
        <v>maskvertexexpression</v>
      </c>
      <c r="J24" t="s">
        <v>116</v>
      </c>
      <c r="K24" s="2" t="str">
        <f t="shared" si="1"/>
        <v>No license required</v>
      </c>
      <c r="L24" t="str">
        <f t="shared" si="2"/>
        <v>CS4</v>
      </c>
      <c r="M24" s="72">
        <v>1</v>
      </c>
      <c r="N24" t="str">
        <f t="shared" si="3"/>
        <v>YES</v>
      </c>
      <c r="O24" t="s">
        <v>151</v>
      </c>
      <c r="P24" t="s">
        <v>165</v>
      </c>
      <c r="Q24" s="13" t="s">
        <v>1238</v>
      </c>
      <c r="R24" s="11">
        <v>42171</v>
      </c>
      <c r="S24" t="s">
        <v>159</v>
      </c>
      <c r="T24" t="s">
        <v>1239</v>
      </c>
      <c r="U24" s="2" t="str">
        <f t="shared" si="4"/>
        <v>maskvertexexpression help</v>
      </c>
      <c r="V24" t="s">
        <v>1240</v>
      </c>
      <c r="W24" s="2" t="str">
        <f>HYPERLINK(Values!$B$3&amp;E24&amp;"\"&amp;$H24,"OWNED\"&amp;$E24&amp;"\"&amp;$H24&amp;"\")</f>
        <v>OWNED\Charles Bordenave\maskvertexexpression_3.5\</v>
      </c>
      <c r="X24" s="2" t="s">
        <v>44</v>
      </c>
      <c r="Y24" s="15" t="s">
        <v>1113</v>
      </c>
      <c r="Z24" s="15" t="s">
        <v>1113</v>
      </c>
      <c r="AA24" s="2" t="str">
        <f>IF($Z24="un",HYPERLINK(Values!$B$74,Values!$A$68),IF($Z24="s",HYPERLINK(Values!$C$47,Values!$A$46&amp;"\"&amp;Values!$A$17),IF($Z24="ui",HYPERLINK(Values!$C$48,Values!$A$46&amp;"\"&amp;Values!$A$18),IF($Z24="c",HYPERLINK(Values!$C$4,Values!$A$4),IF($Z24="p",HYPERLINK(Values!$C$50&amp;"\"&amp;$E24,Values!$A$46&amp;"\"&amp;Values!$A$20&amp;"\"&amp;$E24),IF($Z24="pr",HYPERLINK(Values!$C$49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"&amp;$E24&amp;"\"&amp;$G24),HYPERLINK(Values!$B$3&amp;E24&amp;"\"&amp;$H24,"OWNED\"&amp;$E24&amp;"\"&amp;$H24&amp;"\"))))))))))</f>
        <v>NO_License_Required</v>
      </c>
      <c r="AB24" s="2" t="str">
        <f>IF($Z24="un",HYPERLINK(Values!$B$73,Values!$A$68),IF($Z24="s",HYPERLINK(Values!$C$41,Values!$A$40&amp;"\"&amp;Values!$A$17),IF($Z24="ui",HYPERLINK(Values!$C$42,Values!$A$40&amp;"\"&amp;Values!$A$18),IF($Z24="c",HYPERLINK(Values!$C$4,Values!$A$4),IF($Z24="p",HYPERLINK(Values!$C$45&amp;"\"&amp;$E24,Values!$A$40&amp;"\"&amp;Values!$A$20&amp;"\"&amp;$E24),IF($Z24="pr",HYPERLINK(Values!$C$44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"&amp;$E24&amp;"\"&amp;$G24),HYPERLINK(Values!$B$3&amp;F24&amp;"\"&amp;$H24,"OWNED\"&amp;$E24&amp;"\"&amp;$H24&amp;"\"))))))))))</f>
        <v>NO_License_Required</v>
      </c>
      <c r="AC24" s="2" t="str">
        <f>IF($M24=0,"CS6 unsupported",IF(AND($M24=1,$Z24="un"),HYPERLINK(Values!$B$69,Values!$A$68),IF(AND($M24=1,$Z24="s"),HYPERLINK(Values!$C$17,Values!$A$15&amp;"\"&amp;Values!$A$17),IF(AND($M24=1,$Z24="ui"),HYPERLINK(Values!$C$18,Values!$A$15&amp;"\"&amp;Values!$A$18),IF(AND($M24=1,$Z24="c"),HYPERLINK(Values!$C$4,Values!$A$4),IF(AND($M24=1,$Z24="p"),HYPERLINK(Values!$C$20&amp;"\"&amp;$E24,Values!$A$15&amp;"\"&amp;Values!$A$20&amp;"\"&amp;$E24),IF(AND($M24=1,$Z24="pr"),HYPERLINK(Values!$C$19,Values!$A$15&amp;"\"&amp;Values!$A$19),IF(AND($M24=1,$Z24="mc"),HYPERLINK(Values!$B$56,Values!$A$55&amp;" "&amp;$G24),IF(AND($M24=1,$Z24=""),"What type of script is it?",HYPERLINK(Values!$B$3&amp;E24&amp;"\"&amp;$H24,"OWNED\"&amp;$E24&amp;"\"&amp;$H24&amp;"\"))))))))))</f>
        <v>NO_License_Required</v>
      </c>
      <c r="AE24" t="s">
        <v>852</v>
      </c>
      <c r="AF24" s="57">
        <v>14.99</v>
      </c>
      <c r="AH24" s="37">
        <f t="shared" si="5"/>
        <v>0</v>
      </c>
      <c r="AI24" s="37">
        <f>IFERROR(IF(AE24="s",AH24*Values!$C$1,AF24*Values!$C$1),"")</f>
        <v>20.536300000000001</v>
      </c>
    </row>
    <row r="25" spans="2:35" x14ac:dyDescent="0.25">
      <c r="B25" s="72">
        <v>1</v>
      </c>
      <c r="C25" s="70">
        <v>100585943</v>
      </c>
      <c r="D25" s="7">
        <v>42867</v>
      </c>
      <c r="E25" s="1" t="s">
        <v>1241</v>
      </c>
      <c r="F25" t="s">
        <v>1242</v>
      </c>
      <c r="G25" s="5" t="s">
        <v>1243</v>
      </c>
      <c r="H25" t="s">
        <v>1244</v>
      </c>
      <c r="I25" s="50" t="str">
        <f t="shared" si="0"/>
        <v>sololock</v>
      </c>
      <c r="J25" t="s">
        <v>116</v>
      </c>
      <c r="K25" s="2" t="str">
        <f t="shared" si="1"/>
        <v>No license required</v>
      </c>
      <c r="L25" t="str">
        <f t="shared" si="2"/>
        <v>CS4</v>
      </c>
      <c r="M25" s="72">
        <v>1</v>
      </c>
      <c r="N25" t="str">
        <f t="shared" si="3"/>
        <v>YES</v>
      </c>
      <c r="O25" t="s">
        <v>151</v>
      </c>
      <c r="P25" t="s">
        <v>124</v>
      </c>
      <c r="Q25" s="13" t="s">
        <v>1245</v>
      </c>
      <c r="R25" s="11">
        <v>41701</v>
      </c>
      <c r="S25" t="s">
        <v>106</v>
      </c>
      <c r="T25" t="s">
        <v>1246</v>
      </c>
      <c r="U25" s="2" t="str">
        <f t="shared" si="4"/>
        <v>sololock help</v>
      </c>
      <c r="V25" t="s">
        <v>1247</v>
      </c>
      <c r="W25" s="2" t="str">
        <f>HYPERLINK(Values!$B$3&amp;E25&amp;"\"&amp;$H25,"OWNED\"&amp;$E25&amp;"\"&amp;$H25&amp;"\")</f>
        <v>OWNED\Andrius Vaskevicius\sololock_v1.0\</v>
      </c>
      <c r="X25" s="2" t="s">
        <v>44</v>
      </c>
      <c r="Y25" s="15" t="s">
        <v>1113</v>
      </c>
      <c r="Z25" s="15" t="s">
        <v>1113</v>
      </c>
      <c r="AA25" s="2" t="str">
        <f>IF($Z25="un",HYPERLINK(Values!$B$74,Values!$A$68),IF($Z25="s",HYPERLINK(Values!$C$47,Values!$A$46&amp;"\"&amp;Values!$A$17),IF($Z25="ui",HYPERLINK(Values!$C$48,Values!$A$46&amp;"\"&amp;Values!$A$18),IF($Z25="c",HYPERLINK(Values!$C$4,Values!$A$4),IF($Z25="p",HYPERLINK(Values!$C$50&amp;"\"&amp;$E25,Values!$A$46&amp;"\"&amp;Values!$A$20&amp;"\"&amp;$E25),IF($Z25="pr",HYPERLINK(Values!$C$49,Values!$A$46&amp;"\"&amp;Values!$A$19),IF($Z25="ex",HYPERLINK(Values!$B$54,Values!$A$53&amp;" folder "&amp;$G25),IF($Z25="","What type of script is it?",IF($Z25="mc",HYPERLINK(Values!$B$57&amp;"\"&amp;$E25,Values!$A$55&amp;" "&amp;$E25&amp;"\"&amp;$G25),HYPERLINK(Values!$B$3&amp;E25&amp;"\"&amp;$H25,"OWNED\"&amp;$E25&amp;"\"&amp;$H25&amp;"\"))))))))))</f>
        <v>NO_License_Required</v>
      </c>
      <c r="AB25" s="2" t="str">
        <f>IF($Z25="un",HYPERLINK(Values!$B$73,Values!$A$68),IF($Z25="s",HYPERLINK(Values!$C$41,Values!$A$40&amp;"\"&amp;Values!$A$17),IF($Z25="ui",HYPERLINK(Values!$C$42,Values!$A$40&amp;"\"&amp;Values!$A$18),IF($Z25="c",HYPERLINK(Values!$C$4,Values!$A$4),IF($Z25="p",HYPERLINK(Values!$C$45&amp;"\"&amp;$E25,Values!$A$40&amp;"\"&amp;Values!$A$20&amp;"\"&amp;$E25),IF($Z25="pr",HYPERLINK(Values!$C$44,Values!$A$46&amp;"\"&amp;Values!$A$19),IF($Z25="ex",HYPERLINK(Values!$B$54,Values!$A$53&amp;" folder "&amp;$G25),IF($Z25="","What type of script is it?",IF($Z25="mc",HYPERLINK(Values!$B$57&amp;"\"&amp;$E25,Values!$A$55&amp;" "&amp;$E25&amp;"\"&amp;$G25),HYPERLINK(Values!$B$3&amp;F25&amp;"\"&amp;$H25,"OWNED\"&amp;$E25&amp;"\"&amp;$H25&amp;"\"))))))))))</f>
        <v>NO_License_Required</v>
      </c>
      <c r="AC25" s="2" t="str">
        <f>IF($M25=0,"CS6 unsupported",IF(AND($M25=1,$Z25="un"),HYPERLINK(Values!$B$69,Values!$A$68),IF(AND($M25=1,$Z25="s"),HYPERLINK(Values!$C$17,Values!$A$15&amp;"\"&amp;Values!$A$17),IF(AND($M25=1,$Z25="ui"),HYPERLINK(Values!$C$18,Values!$A$15&amp;"\"&amp;Values!$A$18),IF(AND($M25=1,$Z25="c"),HYPERLINK(Values!$C$4,Values!$A$4),IF(AND($M25=1,$Z25="p"),HYPERLINK(Values!$C$20&amp;"\"&amp;$E25,Values!$A$15&amp;"\"&amp;Values!$A$20&amp;"\"&amp;$E25),IF(AND($M25=1,$Z25="pr"),HYPERLINK(Values!$C$19,Values!$A$15&amp;"\"&amp;Values!$A$19),IF(AND($M25=1,$Z25="mc"),HYPERLINK(Values!$B$56,Values!$A$55&amp;" "&amp;$G25),IF(AND($M25=1,$Z25=""),"What type of script is it?",HYPERLINK(Values!$B$3&amp;E25&amp;"\"&amp;$H25,"OWNED\"&amp;$E25&amp;"\"&amp;$H25&amp;"\"))))))))))</f>
        <v>NO_License_Required</v>
      </c>
      <c r="AE25" t="s">
        <v>852</v>
      </c>
      <c r="AF25" s="57">
        <v>2.99</v>
      </c>
      <c r="AH25" s="37">
        <f t="shared" si="5"/>
        <v>0</v>
      </c>
      <c r="AI25" s="37">
        <f>IFERROR(IF(AE25="s",AH25*Values!$C$1,AF25*Values!$C$1),"")</f>
        <v>4.0963000000000003</v>
      </c>
    </row>
    <row r="26" spans="2:35" x14ac:dyDescent="0.25">
      <c r="B26" s="72">
        <v>1</v>
      </c>
      <c r="C26" s="70">
        <v>100585722</v>
      </c>
      <c r="D26" s="7">
        <v>42866</v>
      </c>
      <c r="E26" s="1" t="s">
        <v>501</v>
      </c>
      <c r="F26" t="s">
        <v>1248</v>
      </c>
      <c r="G26" s="5" t="s">
        <v>1249</v>
      </c>
      <c r="H26" t="s">
        <v>1250</v>
      </c>
      <c r="I26" s="50" t="str">
        <f t="shared" si="0"/>
        <v>marker-batch-editor</v>
      </c>
      <c r="J26" t="s">
        <v>116</v>
      </c>
      <c r="K26" s="2" t="str">
        <f t="shared" si="1"/>
        <v>No license required</v>
      </c>
      <c r="L26" t="str">
        <f t="shared" si="2"/>
        <v>NO</v>
      </c>
      <c r="M26" s="72">
        <v>1</v>
      </c>
      <c r="N26" t="str">
        <f t="shared" si="3"/>
        <v>YES</v>
      </c>
      <c r="O26" t="s">
        <v>13</v>
      </c>
      <c r="P26" t="s">
        <v>180</v>
      </c>
      <c r="Q26" s="13" t="s">
        <v>118</v>
      </c>
      <c r="R26" s="11">
        <v>42866</v>
      </c>
      <c r="S26" t="s">
        <v>106</v>
      </c>
      <c r="T26" t="s">
        <v>1251</v>
      </c>
      <c r="U26" s="2" t="str">
        <f t="shared" si="4"/>
        <v>marker-batch-editor help</v>
      </c>
      <c r="V26" t="s">
        <v>1252</v>
      </c>
      <c r="W26" s="2" t="str">
        <f>HYPERLINK(Values!$B$3&amp;E26&amp;"\"&amp;$H26,"OWNED\"&amp;$E26&amp;"\"&amp;$H26&amp;"\")</f>
        <v>OWNED\Lloyd Alvarez\marker_batch_editor_v2.0\</v>
      </c>
      <c r="X26" s="2" t="s">
        <v>44</v>
      </c>
      <c r="Y26" s="15" t="s">
        <v>1113</v>
      </c>
      <c r="Z26" s="15" t="s">
        <v>1113</v>
      </c>
      <c r="AA26" s="2" t="str">
        <f>IF($Z26="un",HYPERLINK(Values!$B$74,Values!$A$68),IF($Z26="s",HYPERLINK(Values!$C$47,Values!$A$46&amp;"\"&amp;Values!$A$17),IF($Z26="ui",HYPERLINK(Values!$C$48,Values!$A$46&amp;"\"&amp;Values!$A$18),IF($Z26="c",HYPERLINK(Values!$C$4,Values!$A$4),IF($Z26="p",HYPERLINK(Values!$C$50&amp;"\"&amp;$E26,Values!$A$46&amp;"\"&amp;Values!$A$20&amp;"\"&amp;$E26),IF($Z26="pr",HYPERLINK(Values!$C$49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"&amp;$E26&amp;"\"&amp;$G26),HYPERLINK(Values!$B$3&amp;E26&amp;"\"&amp;$H26,"OWNED\"&amp;$E26&amp;"\"&amp;$H26&amp;"\"))))))))))</f>
        <v>NO_License_Required</v>
      </c>
      <c r="AB26" s="2" t="str">
        <f>IF($Z26="un",HYPERLINK(Values!$B$73,Values!$A$68),IF($Z26="s",HYPERLINK(Values!$C$41,Values!$A$40&amp;"\"&amp;Values!$A$17),IF($Z26="ui",HYPERLINK(Values!$C$42,Values!$A$40&amp;"\"&amp;Values!$A$18),IF($Z26="c",HYPERLINK(Values!$C$4,Values!$A$4),IF($Z26="p",HYPERLINK(Values!$C$45&amp;"\"&amp;$E26,Values!$A$40&amp;"\"&amp;Values!$A$20&amp;"\"&amp;$E26),IF($Z26="pr",HYPERLINK(Values!$C$44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"&amp;$E26&amp;"\"&amp;$G26),HYPERLINK(Values!$B$3&amp;F26&amp;"\"&amp;$H26,"OWNED\"&amp;$E26&amp;"\"&amp;$H26&amp;"\"))))))))))</f>
        <v>NO_License_Required</v>
      </c>
      <c r="AC26" s="2" t="str">
        <f>IF($M26=0,"CS6 unsupported",IF(AND($M26=1,$Z26="un"),HYPERLINK(Values!$B$69,Values!$A$68),IF(AND($M26=1,$Z26="s"),HYPERLINK(Values!$C$17,Values!$A$15&amp;"\"&amp;Values!$A$17),IF(AND($M26=1,$Z26="ui"),HYPERLINK(Values!$C$18,Values!$A$15&amp;"\"&amp;Values!$A$18),IF(AND($M26=1,$Z26="c"),HYPERLINK(Values!$C$4,Values!$A$4),IF(AND($M26=1,$Z26="p"),HYPERLINK(Values!$C$20&amp;"\"&amp;$E26,Values!$A$15&amp;"\"&amp;Values!$A$20&amp;"\"&amp;$E26),IF(AND($M26=1,$Z26="pr"),HYPERLINK(Values!$C$19,Values!$A$15&amp;"\"&amp;Values!$A$19),IF(AND($M26=1,$Z26="mc"),HYPERLINK(Values!$B$56,Values!$A$55&amp;" "&amp;$G26),IF(AND($M26=1,$Z26=""),"What type of script is it?",HYPERLINK(Values!$B$3&amp;E26&amp;"\"&amp;$H26,"OWNED\"&amp;$E26&amp;"\"&amp;$H26&amp;"\"))))))))))</f>
        <v>NO_License_Required</v>
      </c>
      <c r="AE26" t="s">
        <v>852</v>
      </c>
      <c r="AF26" s="57">
        <v>24.99</v>
      </c>
      <c r="AH26" s="37">
        <f t="shared" si="5"/>
        <v>0</v>
      </c>
      <c r="AI26" s="37">
        <f>IFERROR(IF(AE26="s",AH26*Values!$C$1,AF26*Values!$C$1),"")</f>
        <v>34.2363</v>
      </c>
    </row>
    <row r="27" spans="2:35" x14ac:dyDescent="0.25">
      <c r="B27" s="72">
        <v>1</v>
      </c>
      <c r="C27" s="70">
        <v>100583186</v>
      </c>
      <c r="D27" s="7">
        <v>42861</v>
      </c>
      <c r="E27" s="1" t="s">
        <v>1253</v>
      </c>
      <c r="F27" t="s">
        <v>1254</v>
      </c>
      <c r="G27" s="5" t="s">
        <v>1255</v>
      </c>
      <c r="H27" t="s">
        <v>1256</v>
      </c>
      <c r="I27" s="50" t="str">
        <f t="shared" si="0"/>
        <v>duplicate-with-connections</v>
      </c>
      <c r="J27" t="s">
        <v>116</v>
      </c>
      <c r="K27" s="2" t="str">
        <f t="shared" si="1"/>
        <v>No license required</v>
      </c>
      <c r="L27" t="str">
        <f t="shared" si="2"/>
        <v>CS3</v>
      </c>
      <c r="M27" s="72">
        <v>1</v>
      </c>
      <c r="N27" t="str">
        <f t="shared" si="3"/>
        <v>YES</v>
      </c>
      <c r="O27" t="s">
        <v>188</v>
      </c>
      <c r="P27" t="s">
        <v>134</v>
      </c>
      <c r="Q27" s="13" t="s">
        <v>1257</v>
      </c>
      <c r="R27" s="11">
        <v>41766</v>
      </c>
      <c r="S27" t="s">
        <v>159</v>
      </c>
      <c r="T27" t="s">
        <v>1258</v>
      </c>
      <c r="U27" s="2" t="str">
        <f t="shared" si="4"/>
        <v>duplicate-with-connections help</v>
      </c>
      <c r="W27" s="2" t="str">
        <f>HYPERLINK(Values!$B$3&amp;E27&amp;"\"&amp;$H27,"OWNED\"&amp;$E27&amp;"\"&amp;$H27&amp;"\")</f>
        <v>OWNED\Blurrypixel Software\duplicatewithconnections_v1.07\</v>
      </c>
      <c r="X27" s="2" t="s">
        <v>44</v>
      </c>
      <c r="Y27" s="15" t="s">
        <v>1113</v>
      </c>
      <c r="Z27" s="15" t="s">
        <v>1113</v>
      </c>
      <c r="AA27" s="2" t="str">
        <f>IF($Z27="un",HYPERLINK(Values!$B$74,Values!$A$68),IF($Z27="s",HYPERLINK(Values!$C$47,Values!$A$46&amp;"\"&amp;Values!$A$17),IF($Z27="ui",HYPERLINK(Values!$C$48,Values!$A$46&amp;"\"&amp;Values!$A$18),IF($Z27="c",HYPERLINK(Values!$C$4,Values!$A$4),IF($Z27="p",HYPERLINK(Values!$C$50&amp;"\"&amp;$E27,Values!$A$46&amp;"\"&amp;Values!$A$20&amp;"\"&amp;$E27),IF($Z27="pr",HYPERLINK(Values!$C$49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"&amp;$E27&amp;"\"&amp;$G27),HYPERLINK(Values!$B$3&amp;E27&amp;"\"&amp;$H27,"OWNED\"&amp;$E27&amp;"\"&amp;$H27&amp;"\"))))))))))</f>
        <v>NO_License_Required</v>
      </c>
      <c r="AB27" s="2" t="str">
        <f>IF($Z27="un",HYPERLINK(Values!$B$73,Values!$A$68),IF($Z27="s",HYPERLINK(Values!$C$41,Values!$A$40&amp;"\"&amp;Values!$A$17),IF($Z27="ui",HYPERLINK(Values!$C$42,Values!$A$40&amp;"\"&amp;Values!$A$18),IF($Z27="c",HYPERLINK(Values!$C$4,Values!$A$4),IF($Z27="p",HYPERLINK(Values!$C$45&amp;"\"&amp;$E27,Values!$A$40&amp;"\"&amp;Values!$A$20&amp;"\"&amp;$E27),IF($Z27="pr",HYPERLINK(Values!$C$44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"&amp;$E27&amp;"\"&amp;$G27),HYPERLINK(Values!$B$3&amp;F27&amp;"\"&amp;$H27,"OWNED\"&amp;$E27&amp;"\"&amp;$H27&amp;"\"))))))))))</f>
        <v>NO_License_Required</v>
      </c>
      <c r="AC27" s="2" t="str">
        <f>IF($M27=0,"CS6 unsupported",IF(AND($M27=1,$Z27="un"),HYPERLINK(Values!$B$69,Values!$A$68),IF(AND($M27=1,$Z27="s"),HYPERLINK(Values!$C$17,Values!$A$15&amp;"\"&amp;Values!$A$17),IF(AND($M27=1,$Z27="ui"),HYPERLINK(Values!$C$18,Values!$A$15&amp;"\"&amp;Values!$A$18),IF(AND($M27=1,$Z27="c"),HYPERLINK(Values!$C$4,Values!$A$4),IF(AND($M27=1,$Z27="p"),HYPERLINK(Values!$C$20&amp;"\"&amp;$E27,Values!$A$15&amp;"\"&amp;Values!$A$20&amp;"\"&amp;$E27),IF(AND($M27=1,$Z27="pr"),HYPERLINK(Values!$C$19,Values!$A$15&amp;"\"&amp;Values!$A$19),IF(AND($M27=1,$Z27="mc"),HYPERLINK(Values!$B$56,Values!$A$55&amp;" "&amp;$G27),IF(AND($M27=1,$Z27=""),"What type of script is it?",HYPERLINK(Values!$B$3&amp;E27&amp;"\"&amp;$H27,"OWNED\"&amp;$E27&amp;"\"&amp;$H27&amp;"\"))))))))))</f>
        <v>NO_License_Required</v>
      </c>
      <c r="AE27" t="s">
        <v>852</v>
      </c>
      <c r="AF27" s="57">
        <v>7.99</v>
      </c>
      <c r="AH27" s="37">
        <f t="shared" si="5"/>
        <v>0</v>
      </c>
      <c r="AI27" s="37">
        <f>IFERROR(IF(AE27="s",AH27*Values!$C$1,AF27*Values!$C$1),"")</f>
        <v>10.946300000000001</v>
      </c>
    </row>
    <row r="28" spans="2:35" x14ac:dyDescent="0.25">
      <c r="B28" s="72">
        <v>1</v>
      </c>
      <c r="C28" s="70">
        <v>100579575</v>
      </c>
      <c r="D28" s="7">
        <v>42856</v>
      </c>
      <c r="E28" s="1" t="s">
        <v>1259</v>
      </c>
      <c r="F28" t="s">
        <v>1260</v>
      </c>
      <c r="G28" s="5" t="s">
        <v>1261</v>
      </c>
      <c r="H28" t="s">
        <v>1262</v>
      </c>
      <c r="I28" s="50" t="str">
        <f t="shared" si="0"/>
        <v>quick-add</v>
      </c>
      <c r="J28" t="s">
        <v>116</v>
      </c>
      <c r="K28" s="2" t="str">
        <f t="shared" si="1"/>
        <v>No license required</v>
      </c>
      <c r="L28" t="str">
        <f t="shared" si="2"/>
        <v>CS4</v>
      </c>
      <c r="M28" s="72">
        <v>1</v>
      </c>
      <c r="N28" t="str">
        <f t="shared" si="3"/>
        <v>YES</v>
      </c>
      <c r="O28" t="s">
        <v>151</v>
      </c>
      <c r="P28" t="s">
        <v>124</v>
      </c>
      <c r="Q28" s="13" t="s">
        <v>197</v>
      </c>
      <c r="R28" s="11">
        <v>42094</v>
      </c>
      <c r="S28" t="s">
        <v>106</v>
      </c>
      <c r="T28" t="s">
        <v>1263</v>
      </c>
      <c r="U28" s="2" t="str">
        <f t="shared" si="4"/>
        <v>quick-add help</v>
      </c>
      <c r="V28" t="s">
        <v>1264</v>
      </c>
      <c r="W28" s="2" t="str">
        <f>HYPERLINK(Values!$B$3&amp;E28&amp;"\"&amp;$H28,"OWNED\"&amp;$E28&amp;"\"&amp;$H28&amp;"\")</f>
        <v>OWNED\Rob Womack\quick_add_v1.1_1\</v>
      </c>
      <c r="X28" s="2" t="s">
        <v>44</v>
      </c>
      <c r="Y28" s="15" t="s">
        <v>1113</v>
      </c>
      <c r="Z28" s="15" t="s">
        <v>1113</v>
      </c>
      <c r="AA28" s="2" t="str">
        <f>IF($Z28="un",HYPERLINK(Values!$B$74,Values!$A$68),IF($Z28="s",HYPERLINK(Values!$C$47,Values!$A$46&amp;"\"&amp;Values!$A$17),IF($Z28="ui",HYPERLINK(Values!$C$48,Values!$A$46&amp;"\"&amp;Values!$A$18),IF($Z28="c",HYPERLINK(Values!$C$4,Values!$A$4),IF($Z28="p",HYPERLINK(Values!$C$50&amp;"\"&amp;$E28,Values!$A$46&amp;"\"&amp;Values!$A$20&amp;"\"&amp;$E28),IF($Z28="pr",HYPERLINK(Values!$C$49,Values!$A$46&amp;"\"&amp;Values!$A$19),IF($Z28="ex",HYPERLINK(Values!$B$54,Values!$A$53&amp;" folder "&amp;$G28),IF($Z28="","What type of script is it?",IF($Z28="mc",HYPERLINK(Values!$B$57&amp;"\"&amp;$E28,Values!$A$55&amp;" "&amp;$E28&amp;"\"&amp;$G28),HYPERLINK(Values!$B$3&amp;E28&amp;"\"&amp;$H28,"OWNED\"&amp;$E28&amp;"\"&amp;$H28&amp;"\"))))))))))</f>
        <v>NO_License_Required</v>
      </c>
      <c r="AB28" s="2" t="str">
        <f>IF($Z28="un",HYPERLINK(Values!$B$73,Values!$A$68),IF($Z28="s",HYPERLINK(Values!$C$41,Values!$A$40&amp;"\"&amp;Values!$A$17),IF($Z28="ui",HYPERLINK(Values!$C$42,Values!$A$40&amp;"\"&amp;Values!$A$18),IF($Z28="c",HYPERLINK(Values!$C$4,Values!$A$4),IF($Z28="p",HYPERLINK(Values!$C$45&amp;"\"&amp;$E28,Values!$A$40&amp;"\"&amp;Values!$A$20&amp;"\"&amp;$E28),IF($Z28="pr",HYPERLINK(Values!$C$44,Values!$A$46&amp;"\"&amp;Values!$A$19),IF($Z28="ex",HYPERLINK(Values!$B$54,Values!$A$53&amp;" folder "&amp;$G28),IF($Z28="","What type of script is it?",IF($Z28="mc",HYPERLINK(Values!$B$57&amp;"\"&amp;$E28,Values!$A$55&amp;" "&amp;$E28&amp;"\"&amp;$G28),HYPERLINK(Values!$B$3&amp;F28&amp;"\"&amp;$H28,"OWNED\"&amp;$E28&amp;"\"&amp;$H28&amp;"\"))))))))))</f>
        <v>NO_License_Required</v>
      </c>
      <c r="AC28" s="2" t="str">
        <f>IF($M28=0,"CS6 unsupported",IF(AND($M28=1,$Z28="un"),HYPERLINK(Values!$B$69,Values!$A$68),IF(AND($M28=1,$Z28="s"),HYPERLINK(Values!$C$17,Values!$A$15&amp;"\"&amp;Values!$A$17),IF(AND($M28=1,$Z28="ui"),HYPERLINK(Values!$C$18,Values!$A$15&amp;"\"&amp;Values!$A$18),IF(AND($M28=1,$Z28="c"),HYPERLINK(Values!$C$4,Values!$A$4),IF(AND($M28=1,$Z28="p"),HYPERLINK(Values!$C$20&amp;"\"&amp;$E28,Values!$A$15&amp;"\"&amp;Values!$A$20&amp;"\"&amp;$E28),IF(AND($M28=1,$Z28="pr"),HYPERLINK(Values!$C$19,Values!$A$15&amp;"\"&amp;Values!$A$19),IF(AND($M28=1,$Z28="mc"),HYPERLINK(Values!$B$56,Values!$A$55&amp;" "&amp;$G28),IF(AND($M28=1,$Z28=""),"What type of script is it?",HYPERLINK(Values!$B$3&amp;E28&amp;"\"&amp;$H28,"OWNED\"&amp;$E28&amp;"\"&amp;$H28&amp;"\"))))))))))</f>
        <v>NO_License_Required</v>
      </c>
      <c r="AE28" t="s">
        <v>852</v>
      </c>
      <c r="AF28" s="57">
        <v>4.99</v>
      </c>
      <c r="AH28" s="37">
        <f t="shared" si="5"/>
        <v>0</v>
      </c>
      <c r="AI28" s="37">
        <f>IFERROR(IF(AE28="s",AH28*Values!$C$1,AF28*Values!$C$1),"")</f>
        <v>6.8363000000000005</v>
      </c>
    </row>
    <row r="29" spans="2:35" x14ac:dyDescent="0.25">
      <c r="B29" s="72">
        <v>1</v>
      </c>
      <c r="C29" s="70">
        <v>100577583</v>
      </c>
      <c r="D29" s="7">
        <v>42850</v>
      </c>
      <c r="E29" s="1" t="s">
        <v>1265</v>
      </c>
      <c r="F29" t="s">
        <v>1266</v>
      </c>
      <c r="G29" s="5" t="s">
        <v>1267</v>
      </c>
      <c r="H29" s="5" t="s">
        <v>1268</v>
      </c>
      <c r="I29" s="50" t="str">
        <f t="shared" si="0"/>
        <v>dynamic-textbox</v>
      </c>
      <c r="J29" t="s">
        <v>116</v>
      </c>
      <c r="K29" s="2" t="str">
        <f t="shared" si="1"/>
        <v>No license required</v>
      </c>
      <c r="L29" t="str">
        <f t="shared" si="2"/>
        <v>CS5</v>
      </c>
      <c r="M29" s="72">
        <v>1</v>
      </c>
      <c r="N29" t="str">
        <f t="shared" si="3"/>
        <v>YES</v>
      </c>
      <c r="O29" t="s">
        <v>196</v>
      </c>
      <c r="P29" t="s">
        <v>117</v>
      </c>
      <c r="Q29" s="13" t="s">
        <v>241</v>
      </c>
      <c r="R29" s="11">
        <v>41917</v>
      </c>
      <c r="S29" t="s">
        <v>106</v>
      </c>
      <c r="T29" t="s">
        <v>1269</v>
      </c>
      <c r="U29" s="2" t="str">
        <f t="shared" si="4"/>
        <v>dynamic-textbox help</v>
      </c>
      <c r="V29" t="s">
        <v>1270</v>
      </c>
      <c r="W29" s="2" t="str">
        <f>HYPERLINK(Values!$B$3&amp;E29&amp;"\"&amp;$H29,"OWNED\"&amp;$E29&amp;"\"&amp;$H29&amp;"\")</f>
        <v>OWNED\DT Design Technologies\dynamictextbox_1\</v>
      </c>
      <c r="X29" s="2" t="s">
        <v>44</v>
      </c>
      <c r="Y29" s="15" t="s">
        <v>1113</v>
      </c>
      <c r="Z29" s="15" t="s">
        <v>1113</v>
      </c>
      <c r="AA29" s="2" t="str">
        <f>IF($Z29="un",HYPERLINK(Values!$B$74,Values!$A$68),IF($Z29="s",HYPERLINK(Values!$C$47,Values!$A$46&amp;"\"&amp;Values!$A$17),IF($Z29="ui",HYPERLINK(Values!$C$48,Values!$A$46&amp;"\"&amp;Values!$A$18),IF($Z29="c",HYPERLINK(Values!$C$4,Values!$A$4),IF($Z29="p",HYPERLINK(Values!$C$50&amp;"\"&amp;$E29,Values!$A$46&amp;"\"&amp;Values!$A$20&amp;"\"&amp;$E29),IF($Z29="pr",HYPERLINK(Values!$C$49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"&amp;$E29&amp;"\"&amp;$G29),HYPERLINK(Values!$B$3&amp;E29&amp;"\"&amp;$H29,"OWNED\"&amp;$E29&amp;"\"&amp;$H29&amp;"\"))))))))))</f>
        <v>NO_License_Required</v>
      </c>
      <c r="AB29" s="2" t="str">
        <f>IF($Z29="un",HYPERLINK(Values!$B$73,Values!$A$68),IF($Z29="s",HYPERLINK(Values!$C$41,Values!$A$40&amp;"\"&amp;Values!$A$17),IF($Z29="ui",HYPERLINK(Values!$C$42,Values!$A$40&amp;"\"&amp;Values!$A$18),IF($Z29="c",HYPERLINK(Values!$C$4,Values!$A$4),IF($Z29="p",HYPERLINK(Values!$C$45&amp;"\"&amp;$E29,Values!$A$40&amp;"\"&amp;Values!$A$20&amp;"\"&amp;$E29),IF($Z29="pr",HYPERLINK(Values!$C$44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"&amp;$E29&amp;"\"&amp;$G29),HYPERLINK(Values!$B$3&amp;F29&amp;"\"&amp;$H29,"OWNED\"&amp;$E29&amp;"\"&amp;$H29&amp;"\"))))))))))</f>
        <v>NO_License_Required</v>
      </c>
      <c r="AC29" s="2" t="str">
        <f>IF($M29=0,"CS6 unsupported",IF(AND($M29=1,$Z29="un"),HYPERLINK(Values!$B$69,Values!$A$68),IF(AND($M29=1,$Z29="s"),HYPERLINK(Values!$C$17,Values!$A$15&amp;"\"&amp;Values!$A$17),IF(AND($M29=1,$Z29="ui"),HYPERLINK(Values!$C$18,Values!$A$15&amp;"\"&amp;Values!$A$18),IF(AND($M29=1,$Z29="c"),HYPERLINK(Values!$C$4,Values!$A$4),IF(AND($M29=1,$Z29="p"),HYPERLINK(Values!$C$20&amp;"\"&amp;$E29,Values!$A$15&amp;"\"&amp;Values!$A$20&amp;"\"&amp;$E29),IF(AND($M29=1,$Z29="pr"),HYPERLINK(Values!$C$19,Values!$A$15&amp;"\"&amp;Values!$A$19),IF(AND($M29=1,$Z29="mc"),HYPERLINK(Values!$B$56,Values!$A$55&amp;" "&amp;$G29),IF(AND($M29=1,$Z29=""),"What type of script is it?",HYPERLINK(Values!$B$3&amp;E29&amp;"\"&amp;$H29,"OWNED\"&amp;$E29&amp;"\"&amp;$H29&amp;"\"))))))))))</f>
        <v>NO_License_Required</v>
      </c>
      <c r="AE29" t="s">
        <v>852</v>
      </c>
      <c r="AF29" s="57">
        <v>15</v>
      </c>
      <c r="AH29" s="37">
        <f t="shared" si="5"/>
        <v>0</v>
      </c>
      <c r="AI29" s="37">
        <f>IFERROR(IF(AE29="s",AH29*Values!$C$1,AF29*Values!$C$1),"")</f>
        <v>20.55</v>
      </c>
    </row>
    <row r="30" spans="2:35" x14ac:dyDescent="0.25">
      <c r="B30" s="72">
        <v>1</v>
      </c>
      <c r="C30" s="70">
        <v>100577124</v>
      </c>
      <c r="D30" s="7">
        <v>42849</v>
      </c>
      <c r="E30" s="1" t="s">
        <v>147</v>
      </c>
      <c r="F30" t="s">
        <v>1271</v>
      </c>
      <c r="G30" s="5" t="s">
        <v>1272</v>
      </c>
      <c r="H30" t="s">
        <v>1273</v>
      </c>
      <c r="I30" s="50" t="str">
        <f t="shared" si="0"/>
        <v>pt_panorama</v>
      </c>
      <c r="J30" t="s">
        <v>116</v>
      </c>
      <c r="K30" s="2" t="str">
        <f t="shared" si="1"/>
        <v>No license required</v>
      </c>
      <c r="L30" t="str">
        <f t="shared" si="2"/>
        <v>CS3</v>
      </c>
      <c r="M30" s="72">
        <v>1</v>
      </c>
      <c r="N30" t="str">
        <f t="shared" si="3"/>
        <v>YES</v>
      </c>
      <c r="O30" t="s">
        <v>188</v>
      </c>
      <c r="P30" t="s">
        <v>98</v>
      </c>
      <c r="Q30" s="13" t="s">
        <v>633</v>
      </c>
      <c r="R30" s="11">
        <v>42848</v>
      </c>
      <c r="S30" t="s">
        <v>159</v>
      </c>
      <c r="T30" t="s">
        <v>1274</v>
      </c>
      <c r="U30" s="2" t="str">
        <f t="shared" si="4"/>
        <v>pt_panorama help</v>
      </c>
      <c r="V30" t="s">
        <v>1275</v>
      </c>
      <c r="W30" s="2" t="str">
        <f>HYPERLINK(Values!$B$3&amp;E30&amp;"\"&amp;$H30,"OWNED\"&amp;$E30&amp;"\"&amp;$H30&amp;"\")</f>
        <v>OWNED\Paul Tuersley\pt_Panorama_v2.5\</v>
      </c>
      <c r="X30" s="2" t="s">
        <v>44</v>
      </c>
      <c r="Y30" s="15" t="s">
        <v>1113</v>
      </c>
      <c r="Z30" s="15" t="s">
        <v>1113</v>
      </c>
      <c r="AA30" s="2" t="str">
        <f>IF($Z30="un",HYPERLINK(Values!$B$74,Values!$A$68),IF($Z30="s",HYPERLINK(Values!$C$47,Values!$A$46&amp;"\"&amp;Values!$A$17),IF($Z30="ui",HYPERLINK(Values!$C$48,Values!$A$46&amp;"\"&amp;Values!$A$18),IF($Z30="c",HYPERLINK(Values!$C$4,Values!$A$4),IF($Z30="p",HYPERLINK(Values!$C$50&amp;"\"&amp;$E30,Values!$A$46&amp;"\"&amp;Values!$A$20&amp;"\"&amp;$E30),IF($Z30="pr",HYPERLINK(Values!$C$49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"&amp;$E30&amp;"\"&amp;$G30),HYPERLINK(Values!$B$3&amp;E30&amp;"\"&amp;$H30,"OWNED\"&amp;$E30&amp;"\"&amp;$H30&amp;"\"))))))))))</f>
        <v>NO_License_Required</v>
      </c>
      <c r="AB30" s="2" t="str">
        <f>IF($Z30="un",HYPERLINK(Values!$B$73,Values!$A$68),IF($Z30="s",HYPERLINK(Values!$C$41,Values!$A$40&amp;"\"&amp;Values!$A$17),IF($Z30="ui",HYPERLINK(Values!$C$42,Values!$A$40&amp;"\"&amp;Values!$A$18),IF($Z30="c",HYPERLINK(Values!$C$4,Values!$A$4),IF($Z30="p",HYPERLINK(Values!$C$45&amp;"\"&amp;$E30,Values!$A$40&amp;"\"&amp;Values!$A$20&amp;"\"&amp;$E30),IF($Z30="pr",HYPERLINK(Values!$C$44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"&amp;$E30&amp;"\"&amp;$G30),HYPERLINK(Values!$B$3&amp;F30&amp;"\"&amp;$H30,"OWNED\"&amp;$E30&amp;"\"&amp;$H30&amp;"\"))))))))))</f>
        <v>NO_License_Required</v>
      </c>
      <c r="AC30" s="2" t="str">
        <f>IF($M30=0,"CS6 unsupported",IF(AND($M30=1,$Z30="un"),HYPERLINK(Values!$B$69,Values!$A$68),IF(AND($M30=1,$Z30="s"),HYPERLINK(Values!$C$17,Values!$A$15&amp;"\"&amp;Values!$A$17),IF(AND($M30=1,$Z30="ui"),HYPERLINK(Values!$C$18,Values!$A$15&amp;"\"&amp;Values!$A$18),IF(AND($M30=1,$Z30="c"),HYPERLINK(Values!$C$4,Values!$A$4),IF(AND($M30=1,$Z30="p"),HYPERLINK(Values!$C$20&amp;"\"&amp;$E30,Values!$A$15&amp;"\"&amp;Values!$A$20&amp;"\"&amp;$E30),IF(AND($M30=1,$Z30="pr"),HYPERLINK(Values!$C$19,Values!$A$15&amp;"\"&amp;Values!$A$19),IF(AND($M30=1,$Z30="mc"),HYPERLINK(Values!$B$56,Values!$A$55&amp;" "&amp;$G30),IF(AND($M30=1,$Z30=""),"What type of script is it?",HYPERLINK(Values!$B$3&amp;E30&amp;"\"&amp;$H30,"OWNED\"&amp;$E30&amp;"\"&amp;$H30&amp;"\"))))))))))</f>
        <v>NO_License_Required</v>
      </c>
      <c r="AD30" t="s">
        <v>1276</v>
      </c>
      <c r="AE30" t="s">
        <v>852</v>
      </c>
      <c r="AF30" s="57">
        <v>19.989999999999998</v>
      </c>
      <c r="AH30" s="37">
        <f t="shared" si="5"/>
        <v>0</v>
      </c>
      <c r="AI30" s="37">
        <f>IFERROR(IF(AE30="s",AH30*Values!$C$1,AF30*Values!$C$1),"")</f>
        <v>27.386299999999999</v>
      </c>
    </row>
    <row r="31" spans="2:35" x14ac:dyDescent="0.25">
      <c r="B31" s="72">
        <v>1</v>
      </c>
      <c r="C31" s="70">
        <v>100577124</v>
      </c>
      <c r="D31" s="7">
        <v>42849</v>
      </c>
      <c r="E31" s="1" t="s">
        <v>147</v>
      </c>
      <c r="F31" t="s">
        <v>1277</v>
      </c>
      <c r="G31" s="5" t="s">
        <v>1278</v>
      </c>
      <c r="H31" t="s">
        <v>1279</v>
      </c>
      <c r="I31" s="50" t="str">
        <f t="shared" si="0"/>
        <v>pt_layermarkers</v>
      </c>
      <c r="J31" t="s">
        <v>116</v>
      </c>
      <c r="K31" s="2" t="str">
        <f t="shared" si="1"/>
        <v>No license required</v>
      </c>
      <c r="L31" t="str">
        <f t="shared" si="2"/>
        <v>CS3</v>
      </c>
      <c r="M31" s="72">
        <v>1</v>
      </c>
      <c r="N31" t="str">
        <f t="shared" si="3"/>
        <v>YES</v>
      </c>
      <c r="O31" t="s">
        <v>188</v>
      </c>
      <c r="P31" t="s">
        <v>98</v>
      </c>
      <c r="Q31" s="13" t="s">
        <v>197</v>
      </c>
      <c r="R31" s="11">
        <v>42848</v>
      </c>
      <c r="S31" t="s">
        <v>159</v>
      </c>
      <c r="T31" t="s">
        <v>1280</v>
      </c>
      <c r="U31" s="2" t="str">
        <f t="shared" si="4"/>
        <v>pt_layermarkers help</v>
      </c>
      <c r="V31" t="s">
        <v>1281</v>
      </c>
      <c r="W31" s="2" t="str">
        <f>HYPERLINK(Values!$B$3&amp;E31&amp;"\"&amp;$H31,"OWNED\"&amp;$E31&amp;"\"&amp;$H31&amp;"\")</f>
        <v>OWNED\Paul Tuersley\pt_LayerMarkers_v1.1\</v>
      </c>
      <c r="X31" s="2" t="s">
        <v>44</v>
      </c>
      <c r="Y31" s="15" t="s">
        <v>1113</v>
      </c>
      <c r="Z31" s="15" t="s">
        <v>1113</v>
      </c>
      <c r="AA31" s="2" t="str">
        <f>IF($Z31="un",HYPERLINK(Values!$B$74,Values!$A$68),IF($Z31="s",HYPERLINK(Values!$C$47,Values!$A$46&amp;"\"&amp;Values!$A$17),IF($Z31="ui",HYPERLINK(Values!$C$48,Values!$A$46&amp;"\"&amp;Values!$A$18),IF($Z31="c",HYPERLINK(Values!$C$4,Values!$A$4),IF($Z31="p",HYPERLINK(Values!$C$50&amp;"\"&amp;$E31,Values!$A$46&amp;"\"&amp;Values!$A$20&amp;"\"&amp;$E31),IF($Z31="pr",HYPERLINK(Values!$C$49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"&amp;$E31&amp;"\"&amp;$G31),HYPERLINK(Values!$B$3&amp;E31&amp;"\"&amp;$H31,"OWNED\"&amp;$E31&amp;"\"&amp;$H31&amp;"\"))))))))))</f>
        <v>NO_License_Required</v>
      </c>
      <c r="AB31" s="2" t="str">
        <f>IF($Z31="un",HYPERLINK(Values!$B$73,Values!$A$68),IF($Z31="s",HYPERLINK(Values!$C$41,Values!$A$40&amp;"\"&amp;Values!$A$17),IF($Z31="ui",HYPERLINK(Values!$C$42,Values!$A$40&amp;"\"&amp;Values!$A$18),IF($Z31="c",HYPERLINK(Values!$C$4,Values!$A$4),IF($Z31="p",HYPERLINK(Values!$C$45&amp;"\"&amp;$E31,Values!$A$40&amp;"\"&amp;Values!$A$20&amp;"\"&amp;$E31),IF($Z31="pr",HYPERLINK(Values!$C$44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"&amp;$E31&amp;"\"&amp;$G31),HYPERLINK(Values!$B$3&amp;F31&amp;"\"&amp;$H31,"OWNED\"&amp;$E31&amp;"\"&amp;$H31&amp;"\"))))))))))</f>
        <v>NO_License_Required</v>
      </c>
      <c r="AC31" s="2" t="str">
        <f>IF($M31=0,"CS6 unsupported",IF(AND($M31=1,$Z31="un"),HYPERLINK(Values!$B$69,Values!$A$68),IF(AND($M31=1,$Z31="s"),HYPERLINK(Values!$C$17,Values!$A$15&amp;"\"&amp;Values!$A$17),IF(AND($M31=1,$Z31="ui"),HYPERLINK(Values!$C$18,Values!$A$15&amp;"\"&amp;Values!$A$18),IF(AND($M31=1,$Z31="c"),HYPERLINK(Values!$C$4,Values!$A$4),IF(AND($M31=1,$Z31="p"),HYPERLINK(Values!$C$20&amp;"\"&amp;$E31,Values!$A$15&amp;"\"&amp;Values!$A$20&amp;"\"&amp;$E31),IF(AND($M31=1,$Z31="pr"),HYPERLINK(Values!$C$19,Values!$A$15&amp;"\"&amp;Values!$A$19),IF(AND($M31=1,$Z31="mc"),HYPERLINK(Values!$B$56,Values!$A$55&amp;" "&amp;$G31),IF(AND($M31=1,$Z31=""),"What type of script is it?",HYPERLINK(Values!$B$3&amp;E31&amp;"\"&amp;$H31,"OWNED\"&amp;$E31&amp;"\"&amp;$H31&amp;"\"))))))))))</f>
        <v>NO_License_Required</v>
      </c>
      <c r="AE31" t="s">
        <v>852</v>
      </c>
      <c r="AF31" s="57">
        <v>9.99</v>
      </c>
      <c r="AH31" s="37">
        <f t="shared" si="5"/>
        <v>0</v>
      </c>
      <c r="AI31" s="37">
        <f>IFERROR(IF(AE31="s",AH31*Values!$C$1,AF31*Values!$C$1),"")</f>
        <v>13.686300000000001</v>
      </c>
    </row>
    <row r="32" spans="2:35" x14ac:dyDescent="0.25">
      <c r="B32" s="72">
        <v>1</v>
      </c>
      <c r="C32" s="70">
        <v>100549530</v>
      </c>
      <c r="D32" s="7">
        <v>42786</v>
      </c>
      <c r="E32" s="1" t="s">
        <v>107</v>
      </c>
      <c r="F32" t="s">
        <v>1282</v>
      </c>
      <c r="G32" s="5" t="s">
        <v>1283</v>
      </c>
      <c r="H32" t="s">
        <v>1284</v>
      </c>
      <c r="I32" s="50" t="str">
        <f t="shared" si="0"/>
        <v>malcolm-in-the-center</v>
      </c>
      <c r="J32" t="s">
        <v>116</v>
      </c>
      <c r="K32" s="2" t="str">
        <f t="shared" si="1"/>
        <v>No license required</v>
      </c>
      <c r="L32" t="str">
        <f t="shared" si="2"/>
        <v>CS3</v>
      </c>
      <c r="M32" s="72">
        <v>1</v>
      </c>
      <c r="N32" t="str">
        <f t="shared" si="3"/>
        <v>YES</v>
      </c>
      <c r="O32" t="s">
        <v>188</v>
      </c>
      <c r="P32" t="s">
        <v>134</v>
      </c>
      <c r="Q32" s="13" t="s">
        <v>241</v>
      </c>
      <c r="R32" s="11">
        <v>41699</v>
      </c>
      <c r="S32" t="s">
        <v>159</v>
      </c>
      <c r="T32" t="s">
        <v>1285</v>
      </c>
      <c r="U32" s="2" t="str">
        <f t="shared" si="4"/>
        <v>malcolm-in-the-center help</v>
      </c>
      <c r="V32" t="s">
        <v>1286</v>
      </c>
      <c r="W32" s="2" t="str">
        <f>HYPERLINK(Values!$B$3&amp;E32&amp;"\"&amp;$H32,"OWNED\"&amp;$E32&amp;"\"&amp;$H32&amp;"\")</f>
        <v>OWNED\Jacob Danell\malcolm_in_the_center_v1.0\</v>
      </c>
      <c r="X32" s="2" t="s">
        <v>44</v>
      </c>
      <c r="Y32" s="15" t="s">
        <v>1113</v>
      </c>
      <c r="Z32" s="15" t="s">
        <v>1113</v>
      </c>
      <c r="AA32" s="2" t="str">
        <f>IF($Z32="un",HYPERLINK(Values!$B$74,Values!$A$68),IF($Z32="s",HYPERLINK(Values!$C$47,Values!$A$46&amp;"\"&amp;Values!$A$17),IF($Z32="ui",HYPERLINK(Values!$C$48,Values!$A$46&amp;"\"&amp;Values!$A$18),IF($Z32="c",HYPERLINK(Values!$C$4,Values!$A$4),IF($Z32="p",HYPERLINK(Values!$C$50&amp;"\"&amp;$E32,Values!$A$46&amp;"\"&amp;Values!$A$20&amp;"\"&amp;$E32),IF($Z32="pr",HYPERLINK(Values!$C$49,Values!$A$46&amp;"\"&amp;Values!$A$19),IF($Z32="ex",HYPERLINK(Values!$B$54,Values!$A$53&amp;" folder "&amp;$G32),IF($Z32="","What type of script is it?",IF($Z32="mc",HYPERLINK(Values!$B$57&amp;"\"&amp;$E32,Values!$A$55&amp;" "&amp;$E32&amp;"\"&amp;$G32),HYPERLINK(Values!$B$3&amp;E32&amp;"\"&amp;$H32,"OWNED\"&amp;$E32&amp;"\"&amp;$H32&amp;"\"))))))))))</f>
        <v>NO_License_Required</v>
      </c>
      <c r="AB32" s="2" t="str">
        <f>IF($Z32="un",HYPERLINK(Values!$B$73,Values!$A$68),IF($Z32="s",HYPERLINK(Values!$C$41,Values!$A$40&amp;"\"&amp;Values!$A$17),IF($Z32="ui",HYPERLINK(Values!$C$42,Values!$A$40&amp;"\"&amp;Values!$A$18),IF($Z32="c",HYPERLINK(Values!$C$4,Values!$A$4),IF($Z32="p",HYPERLINK(Values!$C$45&amp;"\"&amp;$E32,Values!$A$40&amp;"\"&amp;Values!$A$20&amp;"\"&amp;$E32),IF($Z32="pr",HYPERLINK(Values!$C$44,Values!$A$46&amp;"\"&amp;Values!$A$19),IF($Z32="ex",HYPERLINK(Values!$B$54,Values!$A$53&amp;" folder "&amp;$G32),IF($Z32="","What type of script is it?",IF($Z32="mc",HYPERLINK(Values!$B$57&amp;"\"&amp;$E32,Values!$A$55&amp;" "&amp;$E32&amp;"\"&amp;$G32),HYPERLINK(Values!$B$3&amp;F32&amp;"\"&amp;$H32,"OWNED\"&amp;$E32&amp;"\"&amp;$H32&amp;"\"))))))))))</f>
        <v>NO_License_Required</v>
      </c>
      <c r="AC32" s="2" t="str">
        <f>IF($M32=0,"CS6 unsupported",IF(AND($M32=1,$Z32="un"),HYPERLINK(Values!$B$69,Values!$A$68),IF(AND($M32=1,$Z32="s"),HYPERLINK(Values!$C$17,Values!$A$15&amp;"\"&amp;Values!$A$17),IF(AND($M32=1,$Z32="ui"),HYPERLINK(Values!$C$18,Values!$A$15&amp;"\"&amp;Values!$A$18),IF(AND($M32=1,$Z32="c"),HYPERLINK(Values!$C$4,Values!$A$4),IF(AND($M32=1,$Z32="p"),HYPERLINK(Values!$C$20&amp;"\"&amp;$E32,Values!$A$15&amp;"\"&amp;Values!$A$20&amp;"\"&amp;$E32),IF(AND($M32=1,$Z32="pr"),HYPERLINK(Values!$C$19,Values!$A$15&amp;"\"&amp;Values!$A$19),IF(AND($M32=1,$Z32="mc"),HYPERLINK(Values!$B$56,Values!$A$55&amp;" "&amp;$G32),IF(AND($M32=1,$Z32=""),"What type of script is it?",HYPERLINK(Values!$B$3&amp;E32&amp;"\"&amp;$H32,"OWNED\"&amp;$E32&amp;"\"&amp;$H32&amp;"\"))))))))))</f>
        <v>NO_License_Required</v>
      </c>
      <c r="AE32" t="s">
        <v>852</v>
      </c>
      <c r="AF32" s="57">
        <v>4.99</v>
      </c>
      <c r="AH32" s="37">
        <f t="shared" si="5"/>
        <v>0</v>
      </c>
      <c r="AI32" s="37">
        <f>IFERROR(IF(AE32="s",AH32*Values!$C$1,AF32*Values!$C$1),"")</f>
        <v>6.8363000000000005</v>
      </c>
    </row>
    <row r="33" spans="2:35" x14ac:dyDescent="0.25">
      <c r="B33" s="72">
        <v>1</v>
      </c>
      <c r="C33" s="70">
        <v>100530605</v>
      </c>
      <c r="D33" s="7">
        <v>42744</v>
      </c>
      <c r="E33" s="1" t="s">
        <v>1287</v>
      </c>
      <c r="F33" t="s">
        <v>1288</v>
      </c>
      <c r="G33" s="5" t="s">
        <v>1289</v>
      </c>
      <c r="H33" t="s">
        <v>1290</v>
      </c>
      <c r="I33" s="50" t="str">
        <f t="shared" si="0"/>
        <v>quick-lens-flare</v>
      </c>
      <c r="J33" t="s">
        <v>116</v>
      </c>
      <c r="K33" s="2" t="str">
        <f t="shared" si="1"/>
        <v>No license required</v>
      </c>
      <c r="L33" t="str">
        <f t="shared" si="2"/>
        <v>CS5</v>
      </c>
      <c r="M33" s="72">
        <v>1</v>
      </c>
      <c r="N33" t="str">
        <f t="shared" si="3"/>
        <v>YES</v>
      </c>
      <c r="O33" t="s">
        <v>196</v>
      </c>
      <c r="P33" t="s">
        <v>124</v>
      </c>
      <c r="Q33" s="13" t="s">
        <v>792</v>
      </c>
      <c r="R33" s="11">
        <v>42039</v>
      </c>
      <c r="S33" t="s">
        <v>106</v>
      </c>
      <c r="T33" t="s">
        <v>1291</v>
      </c>
      <c r="U33" s="2" t="str">
        <f t="shared" si="4"/>
        <v>quick-lens-flare help</v>
      </c>
      <c r="V33" t="s">
        <v>1292</v>
      </c>
      <c r="W33" s="2" t="str">
        <f>HYPERLINK(Values!$B$3&amp;E33&amp;"\"&amp;$H33,"OWNED\"&amp;$E33&amp;"\"&amp;$H33&amp;"\")</f>
        <v>OWNED\ada scripts\quicklensflare_v1.6\</v>
      </c>
      <c r="X33" s="2" t="s">
        <v>44</v>
      </c>
      <c r="Y33" s="15" t="s">
        <v>1113</v>
      </c>
      <c r="Z33" s="15" t="s">
        <v>1113</v>
      </c>
      <c r="AA33" s="2" t="str">
        <f>IF($Z33="un",HYPERLINK(Values!$B$74,Values!$A$68),IF($Z33="s",HYPERLINK(Values!$C$47,Values!$A$46&amp;"\"&amp;Values!$A$17),IF($Z33="ui",HYPERLINK(Values!$C$48,Values!$A$46&amp;"\"&amp;Values!$A$18),IF($Z33="c",HYPERLINK(Values!$C$4,Values!$A$4),IF($Z33="p",HYPERLINK(Values!$C$50&amp;"\"&amp;$E33,Values!$A$46&amp;"\"&amp;Values!$A$20&amp;"\"&amp;$E33),IF($Z33="pr",HYPERLINK(Values!$C$49,Values!$A$46&amp;"\"&amp;Values!$A$19),IF($Z33="ex",HYPERLINK(Values!$B$54,Values!$A$53&amp;" folder "&amp;$G33),IF($Z33="","What type of script is it?",IF($Z33="mc",HYPERLINK(Values!$B$57&amp;"\"&amp;$E33,Values!$A$55&amp;" "&amp;$E33&amp;"\"&amp;$G33),HYPERLINK(Values!$B$3&amp;E33&amp;"\"&amp;$H33,"OWNED\"&amp;$E33&amp;"\"&amp;$H33&amp;"\"))))))))))</f>
        <v>NO_License_Required</v>
      </c>
      <c r="AB33" s="2" t="str">
        <f>IF($Z33="un",HYPERLINK(Values!$B$73,Values!$A$68),IF($Z33="s",HYPERLINK(Values!$C$41,Values!$A$40&amp;"\"&amp;Values!$A$17),IF($Z33="ui",HYPERLINK(Values!$C$42,Values!$A$40&amp;"\"&amp;Values!$A$18),IF($Z33="c",HYPERLINK(Values!$C$4,Values!$A$4),IF($Z33="p",HYPERLINK(Values!$C$45&amp;"\"&amp;$E33,Values!$A$40&amp;"\"&amp;Values!$A$20&amp;"\"&amp;$E33),IF($Z33="pr",HYPERLINK(Values!$C$44,Values!$A$46&amp;"\"&amp;Values!$A$19),IF($Z33="ex",HYPERLINK(Values!$B$54,Values!$A$53&amp;" folder "&amp;$G33),IF($Z33="","What type of script is it?",IF($Z33="mc",HYPERLINK(Values!$B$57&amp;"\"&amp;$E33,Values!$A$55&amp;" "&amp;$E33&amp;"\"&amp;$G33),HYPERLINK(Values!$B$3&amp;F33&amp;"\"&amp;$H33,"OWNED\"&amp;$E33&amp;"\"&amp;$H33&amp;"\"))))))))))</f>
        <v>NO_License_Required</v>
      </c>
      <c r="AC33" s="2" t="str">
        <f>IF($M33=0,"CS6 unsupported",IF(AND($M33=1,$Z33="un"),HYPERLINK(Values!$B$69,Values!$A$68),IF(AND($M33=1,$Z33="s"),HYPERLINK(Values!$C$17,Values!$A$15&amp;"\"&amp;Values!$A$17),IF(AND($M33=1,$Z33="ui"),HYPERLINK(Values!$C$18,Values!$A$15&amp;"\"&amp;Values!$A$18),IF(AND($M33=1,$Z33="c"),HYPERLINK(Values!$C$4,Values!$A$4),IF(AND($M33=1,$Z33="p"),HYPERLINK(Values!$C$20&amp;"\"&amp;$E33,Values!$A$15&amp;"\"&amp;Values!$A$20&amp;"\"&amp;$E33),IF(AND($M33=1,$Z33="pr"),HYPERLINK(Values!$C$19,Values!$A$15&amp;"\"&amp;Values!$A$19),IF(AND($M33=1,$Z33="mc"),HYPERLINK(Values!$B$56,Values!$A$55&amp;" "&amp;$G33),IF(AND($M33=1,$Z33=""),"What type of script is it?",HYPERLINK(Values!$B$3&amp;E33&amp;"\"&amp;$H33,"OWNED\"&amp;$E33&amp;"\"&amp;$H33&amp;"\"))))))))))</f>
        <v>NO_License_Required</v>
      </c>
      <c r="AE33" t="s">
        <v>852</v>
      </c>
      <c r="AF33" s="57">
        <v>9.99</v>
      </c>
      <c r="AH33" s="37">
        <f t="shared" si="5"/>
        <v>0</v>
      </c>
      <c r="AI33" s="37">
        <f>IFERROR(IF(AE33="s",AH33*Values!$C$1,AF33*Values!$C$1),"")</f>
        <v>13.686300000000001</v>
      </c>
    </row>
    <row r="34" spans="2:35" x14ac:dyDescent="0.25">
      <c r="B34" s="72">
        <v>1</v>
      </c>
      <c r="C34" s="70">
        <v>100524912</v>
      </c>
      <c r="D34" s="7">
        <v>42725</v>
      </c>
      <c r="E34" s="1" t="s">
        <v>1293</v>
      </c>
      <c r="F34" t="s">
        <v>1294</v>
      </c>
      <c r="G34" s="5" t="s">
        <v>1295</v>
      </c>
      <c r="H34" t="s">
        <v>1296</v>
      </c>
      <c r="I34" s="50" t="str">
        <f t="shared" ref="I34:I65" si="6">HYPERLINK("https://aescripts.com/"&amp;G34,G34)</f>
        <v>cornerpinner</v>
      </c>
      <c r="J34" t="s">
        <v>116</v>
      </c>
      <c r="K34" s="2" t="str">
        <f t="shared" ref="K34:K65" si="7">HYPERLINK("https://aescripts.com/downloadable/customer/products/",J34)</f>
        <v>No license required</v>
      </c>
      <c r="L34" t="str">
        <f t="shared" ref="L34:L65" si="8">IF(OR(O34="CS3",O34="CS4",O34="CS5",O34="CS5.5"),O34,"NO")</f>
        <v>CS3</v>
      </c>
      <c r="M34" s="72">
        <v>1</v>
      </c>
      <c r="N34" t="str">
        <f t="shared" ref="N34:N65" si="9">IF(OR(M34=1,L34="CS6",P34="CS6"),"YES",IF(OR(M34=0,M34=""),"NO"))</f>
        <v>YES</v>
      </c>
      <c r="O34" t="s">
        <v>188</v>
      </c>
      <c r="P34" t="s">
        <v>124</v>
      </c>
      <c r="Q34" s="13" t="s">
        <v>197</v>
      </c>
      <c r="R34" s="11">
        <v>42258</v>
      </c>
      <c r="S34" t="s">
        <v>159</v>
      </c>
      <c r="T34" t="s">
        <v>1297</v>
      </c>
      <c r="U34" s="2" t="str">
        <f t="shared" ref="U34:U65" si="10">IF($V34="",HYPERLINK("https://aescripts.com/"&amp;$G34,$G34&amp;" help"),HYPERLINK($V34,$G34&amp;" help"))</f>
        <v>cornerpinner help</v>
      </c>
      <c r="V34" t="s">
        <v>1298</v>
      </c>
      <c r="W34" s="2" t="str">
        <f>HYPERLINK(Values!$B$3&amp;E34&amp;"\"&amp;$H34,"OWNED\"&amp;$E34&amp;"\"&amp;$H34&amp;"\")</f>
        <v>OWNED\Daniel Fredley\cornerpinner_v1.1\</v>
      </c>
      <c r="X34" s="2" t="s">
        <v>44</v>
      </c>
      <c r="Y34" s="15" t="s">
        <v>1113</v>
      </c>
      <c r="Z34" s="15" t="s">
        <v>1113</v>
      </c>
      <c r="AA34" s="2" t="str">
        <f>IF($Z34="un",HYPERLINK(Values!$B$74,Values!$A$68),IF($Z34="s",HYPERLINK(Values!$C$47,Values!$A$46&amp;"\"&amp;Values!$A$17),IF($Z34="ui",HYPERLINK(Values!$C$48,Values!$A$46&amp;"\"&amp;Values!$A$18),IF($Z34="c",HYPERLINK(Values!$C$4,Values!$A$4),IF($Z34="p",HYPERLINK(Values!$C$50&amp;"\"&amp;$E34,Values!$A$46&amp;"\"&amp;Values!$A$20&amp;"\"&amp;$E34),IF($Z34="pr",HYPERLINK(Values!$C$49,Values!$A$46&amp;"\"&amp;Values!$A$19),IF($Z34="ex",HYPERLINK(Values!$B$54,Values!$A$53&amp;" folder "&amp;$G34),IF($Z34="","What type of script is it?",IF($Z34="mc",HYPERLINK(Values!$B$57&amp;"\"&amp;$E34,Values!$A$55&amp;" "&amp;$E34&amp;"\"&amp;$G34),HYPERLINK(Values!$B$3&amp;E34&amp;"\"&amp;$H34,"OWNED\"&amp;$E34&amp;"\"&amp;$H34&amp;"\"))))))))))</f>
        <v>NO_License_Required</v>
      </c>
      <c r="AB34" s="2" t="str">
        <f>IF($Z34="un",HYPERLINK(Values!$B$73,Values!$A$68),IF($Z34="s",HYPERLINK(Values!$C$41,Values!$A$40&amp;"\"&amp;Values!$A$17),IF($Z34="ui",HYPERLINK(Values!$C$42,Values!$A$40&amp;"\"&amp;Values!$A$18),IF($Z34="c",HYPERLINK(Values!$C$4,Values!$A$4),IF($Z34="p",HYPERLINK(Values!$C$45&amp;"\"&amp;$E34,Values!$A$40&amp;"\"&amp;Values!$A$20&amp;"\"&amp;$E34),IF($Z34="pr",HYPERLINK(Values!$C$44,Values!$A$46&amp;"\"&amp;Values!$A$19),IF($Z34="ex",HYPERLINK(Values!$B$54,Values!$A$53&amp;" folder "&amp;$G34),IF($Z34="","What type of script is it?",IF($Z34="mc",HYPERLINK(Values!$B$57&amp;"\"&amp;$E34,Values!$A$55&amp;" "&amp;$E34&amp;"\"&amp;$G34),HYPERLINK(Values!$B$3&amp;F34&amp;"\"&amp;$H34,"OWNED\"&amp;$E34&amp;"\"&amp;$H34&amp;"\"))))))))))</f>
        <v>NO_License_Required</v>
      </c>
      <c r="AC34" s="2" t="str">
        <f>IF($M34=0,"CS6 unsupported",IF(AND($M34=1,$Z34="un"),HYPERLINK(Values!$B$69,Values!$A$68),IF(AND($M34=1,$Z34="s"),HYPERLINK(Values!$C$17,Values!$A$15&amp;"\"&amp;Values!$A$17),IF(AND($M34=1,$Z34="ui"),HYPERLINK(Values!$C$18,Values!$A$15&amp;"\"&amp;Values!$A$18),IF(AND($M34=1,$Z34="c"),HYPERLINK(Values!$C$4,Values!$A$4),IF(AND($M34=1,$Z34="p"),HYPERLINK(Values!$C$20&amp;"\"&amp;$E34,Values!$A$15&amp;"\"&amp;Values!$A$20&amp;"\"&amp;$E34),IF(AND($M34=1,$Z34="pr"),HYPERLINK(Values!$C$19,Values!$A$15&amp;"\"&amp;Values!$A$19),IF(AND($M34=1,$Z34="mc"),HYPERLINK(Values!$B$56,Values!$A$55&amp;" "&amp;$G34),IF(AND($M34=1,$Z34=""),"What type of script is it?",HYPERLINK(Values!$B$3&amp;E34&amp;"\"&amp;$H34,"OWNED\"&amp;$E34&amp;"\"&amp;$H34&amp;"\"))))))))))</f>
        <v>NO_License_Required</v>
      </c>
      <c r="AE34" t="s">
        <v>852</v>
      </c>
      <c r="AF34" s="57">
        <v>9.99</v>
      </c>
      <c r="AH34" s="37">
        <f t="shared" ref="AH34:AH65" si="11">IF(AE34="s",AF34*0.75,IF(AE34="n",AF34*0,""))</f>
        <v>0</v>
      </c>
      <c r="AI34" s="37">
        <f>IFERROR(IF(AE34="s",AH34*Values!$C$1,AF34*Values!$C$1),"")</f>
        <v>13.686300000000001</v>
      </c>
    </row>
    <row r="35" spans="2:35" x14ac:dyDescent="0.25">
      <c r="B35" s="72">
        <v>1</v>
      </c>
      <c r="C35" s="70">
        <v>100524912</v>
      </c>
      <c r="D35" s="7">
        <v>42725</v>
      </c>
      <c r="E35" s="1" t="s">
        <v>1299</v>
      </c>
      <c r="F35" t="s">
        <v>1300</v>
      </c>
      <c r="G35" s="5" t="s">
        <v>1301</v>
      </c>
      <c r="H35" t="s">
        <v>1302</v>
      </c>
      <c r="I35" s="50" t="str">
        <f t="shared" si="6"/>
        <v>voronoi-shatter</v>
      </c>
      <c r="J35" t="s">
        <v>116</v>
      </c>
      <c r="K35" s="2" t="str">
        <f t="shared" si="7"/>
        <v>No license required</v>
      </c>
      <c r="L35" t="str">
        <f t="shared" si="8"/>
        <v>CS4</v>
      </c>
      <c r="M35" s="72">
        <v>1</v>
      </c>
      <c r="N35" t="str">
        <f t="shared" si="9"/>
        <v>YES</v>
      </c>
      <c r="O35" t="s">
        <v>151</v>
      </c>
      <c r="P35" t="s">
        <v>124</v>
      </c>
      <c r="Q35" s="13" t="s">
        <v>463</v>
      </c>
      <c r="R35" s="11">
        <v>41423</v>
      </c>
      <c r="S35" t="s">
        <v>106</v>
      </c>
      <c r="T35" t="s">
        <v>1303</v>
      </c>
      <c r="U35" s="2" t="str">
        <f t="shared" si="10"/>
        <v>voronoi-shatter help</v>
      </c>
      <c r="V35" t="s">
        <v>1304</v>
      </c>
      <c r="W35" s="2" t="str">
        <f>HYPERLINK(Values!$B$3&amp;E35&amp;"\"&amp;$H35,"OWNED\"&amp;$E35&amp;"\"&amp;$H35&amp;"\")</f>
        <v>OWNED\Zhiqiang Li\voronoi_shatter_v2.2\</v>
      </c>
      <c r="X35" s="2" t="s">
        <v>44</v>
      </c>
      <c r="Y35" s="15" t="s">
        <v>1113</v>
      </c>
      <c r="Z35" s="15" t="s">
        <v>1113</v>
      </c>
      <c r="AA35" s="2" t="str">
        <f>IF($Z35="un",HYPERLINK(Values!$B$74,Values!$A$68),IF($Z35="s",HYPERLINK(Values!$C$47,Values!$A$46&amp;"\"&amp;Values!$A$17),IF($Z35="ui",HYPERLINK(Values!$C$48,Values!$A$46&amp;"\"&amp;Values!$A$18),IF($Z35="c",HYPERLINK(Values!$C$4,Values!$A$4),IF($Z35="p",HYPERLINK(Values!$C$50&amp;"\"&amp;$E35,Values!$A$46&amp;"\"&amp;Values!$A$20&amp;"\"&amp;$E35),IF($Z35="pr",HYPERLINK(Values!$C$49,Values!$A$46&amp;"\"&amp;Values!$A$19),IF($Z35="ex",HYPERLINK(Values!$B$54,Values!$A$53&amp;" folder "&amp;$G35),IF($Z35="","What type of script is it?",IF($Z35="mc",HYPERLINK(Values!$B$57&amp;"\"&amp;$E35,Values!$A$55&amp;" "&amp;$E35&amp;"\"&amp;$G35),HYPERLINK(Values!$B$3&amp;E35&amp;"\"&amp;$H35,"OWNED\"&amp;$E35&amp;"\"&amp;$H35&amp;"\"))))))))))</f>
        <v>NO_License_Required</v>
      </c>
      <c r="AB35" s="2" t="str">
        <f>IF($Z35="un",HYPERLINK(Values!$B$73,Values!$A$68),IF($Z35="s",HYPERLINK(Values!$C$41,Values!$A$40&amp;"\"&amp;Values!$A$17),IF($Z35="ui",HYPERLINK(Values!$C$42,Values!$A$40&amp;"\"&amp;Values!$A$18),IF($Z35="c",HYPERLINK(Values!$C$4,Values!$A$4),IF($Z35="p",HYPERLINK(Values!$C$45&amp;"\"&amp;$E35,Values!$A$40&amp;"\"&amp;Values!$A$20&amp;"\"&amp;$E35),IF($Z35="pr",HYPERLINK(Values!$C$44,Values!$A$46&amp;"\"&amp;Values!$A$19),IF($Z35="ex",HYPERLINK(Values!$B$54,Values!$A$53&amp;" folder "&amp;$G35),IF($Z35="","What type of script is it?",IF($Z35="mc",HYPERLINK(Values!$B$57&amp;"\"&amp;$E35,Values!$A$55&amp;" "&amp;$E35&amp;"\"&amp;$G35),HYPERLINK(Values!$B$3&amp;F35&amp;"\"&amp;$H35,"OWNED\"&amp;$E35&amp;"\"&amp;$H35&amp;"\"))))))))))</f>
        <v>NO_License_Required</v>
      </c>
      <c r="AC35" s="2" t="str">
        <f>IF($M35=0,"CS6 unsupported",IF(AND($M35=1,$Z35="un"),HYPERLINK(Values!$B$69,Values!$A$68),IF(AND($M35=1,$Z35="s"),HYPERLINK(Values!$C$17,Values!$A$15&amp;"\"&amp;Values!$A$17),IF(AND($M35=1,$Z35="ui"),HYPERLINK(Values!$C$18,Values!$A$15&amp;"\"&amp;Values!$A$18),IF(AND($M35=1,$Z35="c"),HYPERLINK(Values!$C$4,Values!$A$4),IF(AND($M35=1,$Z35="p"),HYPERLINK(Values!$C$20&amp;"\"&amp;$E35,Values!$A$15&amp;"\"&amp;Values!$A$20&amp;"\"&amp;$E35),IF(AND($M35=1,$Z35="pr"),HYPERLINK(Values!$C$19,Values!$A$15&amp;"\"&amp;Values!$A$19),IF(AND($M35=1,$Z35="mc"),HYPERLINK(Values!$B$56,Values!$A$55&amp;" "&amp;$G35),IF(AND($M35=1,$Z35=""),"What type of script is it?",HYPERLINK(Values!$B$3&amp;E35&amp;"\"&amp;$H35,"OWNED\"&amp;$E35&amp;"\"&amp;$H35&amp;"\"))))))))))</f>
        <v>NO_License_Required</v>
      </c>
      <c r="AD35" t="s">
        <v>1305</v>
      </c>
      <c r="AE35" t="s">
        <v>852</v>
      </c>
      <c r="AF35" s="57">
        <v>19.899999999999999</v>
      </c>
      <c r="AH35" s="37">
        <f t="shared" si="11"/>
        <v>0</v>
      </c>
      <c r="AI35" s="37">
        <f>IFERROR(IF(AE35="s",AH35*Values!$C$1,AF35*Values!$C$1),"")</f>
        <v>27.263000000000002</v>
      </c>
    </row>
    <row r="36" spans="2:35" x14ac:dyDescent="0.25">
      <c r="B36" s="72">
        <v>1</v>
      </c>
      <c r="C36" s="70">
        <v>100522019</v>
      </c>
      <c r="D36" s="7">
        <v>42718</v>
      </c>
      <c r="E36" s="1" t="s">
        <v>1306</v>
      </c>
      <c r="F36" t="s">
        <v>1307</v>
      </c>
      <c r="G36" s="5" t="s">
        <v>1308</v>
      </c>
      <c r="H36" t="s">
        <v>1309</v>
      </c>
      <c r="I36" s="50" t="str">
        <f t="shared" si="6"/>
        <v>monoline-text</v>
      </c>
      <c r="J36" t="s">
        <v>116</v>
      </c>
      <c r="K36" s="2" t="str">
        <f t="shared" si="7"/>
        <v>No license required</v>
      </c>
      <c r="L36" t="str">
        <f t="shared" si="8"/>
        <v>CS4</v>
      </c>
      <c r="M36" s="72">
        <v>1</v>
      </c>
      <c r="N36" t="str">
        <f t="shared" si="9"/>
        <v>YES</v>
      </c>
      <c r="O36" t="s">
        <v>151</v>
      </c>
      <c r="P36" t="s">
        <v>124</v>
      </c>
      <c r="Q36" s="13" t="s">
        <v>1310</v>
      </c>
      <c r="R36" s="11">
        <v>42176</v>
      </c>
      <c r="S36" t="s">
        <v>159</v>
      </c>
      <c r="T36" t="s">
        <v>1311</v>
      </c>
      <c r="U36" s="2" t="str">
        <f t="shared" si="10"/>
        <v>monoline-text help</v>
      </c>
      <c r="V36" t="s">
        <v>1312</v>
      </c>
      <c r="W36" s="2" t="str">
        <f>HYPERLINK(Values!$B$3&amp;E36&amp;"\"&amp;$H36,"OWNED\"&amp;$E36&amp;"\"&amp;$H36&amp;"\")</f>
        <v>OWNED\Fabian Moron Zirfas\swissd.0.2.1\</v>
      </c>
      <c r="X36" s="2" t="s">
        <v>44</v>
      </c>
      <c r="Y36" s="15" t="s">
        <v>1113</v>
      </c>
      <c r="Z36" s="15" t="s">
        <v>1113</v>
      </c>
      <c r="AA36" s="2" t="str">
        <f>IF($Z36="un",HYPERLINK(Values!$B$74,Values!$A$68),IF($Z36="s",HYPERLINK(Values!$C$47,Values!$A$46&amp;"\"&amp;Values!$A$17),IF($Z36="ui",HYPERLINK(Values!$C$48,Values!$A$46&amp;"\"&amp;Values!$A$18),IF($Z36="c",HYPERLINK(Values!$C$4,Values!$A$4),IF($Z36="p",HYPERLINK(Values!$C$50&amp;"\"&amp;$E36,Values!$A$46&amp;"\"&amp;Values!$A$20&amp;"\"&amp;$E36),IF($Z36="pr",HYPERLINK(Values!$C$49,Values!$A$46&amp;"\"&amp;Values!$A$19),IF($Z36="ex",HYPERLINK(Values!$B$54,Values!$A$53&amp;" folder "&amp;$G36),IF($Z36="","What type of script is it?",IF($Z36="mc",HYPERLINK(Values!$B$57&amp;"\"&amp;$E36,Values!$A$55&amp;" "&amp;$E36&amp;"\"&amp;$G36),HYPERLINK(Values!$B$3&amp;E36&amp;"\"&amp;$H36,"OWNED\"&amp;$E36&amp;"\"&amp;$H36&amp;"\"))))))))))</f>
        <v>NO_License_Required</v>
      </c>
      <c r="AB36" s="2" t="str">
        <f>IF($Z36="un",HYPERLINK(Values!$B$73,Values!$A$68),IF($Z36="s",HYPERLINK(Values!$C$41,Values!$A$40&amp;"\"&amp;Values!$A$17),IF($Z36="ui",HYPERLINK(Values!$C$42,Values!$A$40&amp;"\"&amp;Values!$A$18),IF($Z36="c",HYPERLINK(Values!$C$4,Values!$A$4),IF($Z36="p",HYPERLINK(Values!$C$45&amp;"\"&amp;$E36,Values!$A$40&amp;"\"&amp;Values!$A$20&amp;"\"&amp;$E36),IF($Z36="pr",HYPERLINK(Values!$C$44,Values!$A$46&amp;"\"&amp;Values!$A$19),IF($Z36="ex",HYPERLINK(Values!$B$54,Values!$A$53&amp;" folder "&amp;$G36),IF($Z36="","What type of script is it?",IF($Z36="mc",HYPERLINK(Values!$B$57&amp;"\"&amp;$E36,Values!$A$55&amp;" "&amp;$E36&amp;"\"&amp;$G36),HYPERLINK(Values!$B$3&amp;F36&amp;"\"&amp;$H36,"OWNED\"&amp;$E36&amp;"\"&amp;$H36&amp;"\"))))))))))</f>
        <v>NO_License_Required</v>
      </c>
      <c r="AC36" s="2" t="str">
        <f>IF($M36=0,"CS6 unsupported",IF(AND($M36=1,$Z36="un"),HYPERLINK(Values!$B$69,Values!$A$68),IF(AND($M36=1,$Z36="s"),HYPERLINK(Values!$C$17,Values!$A$15&amp;"\"&amp;Values!$A$17),IF(AND($M36=1,$Z36="ui"),HYPERLINK(Values!$C$18,Values!$A$15&amp;"\"&amp;Values!$A$18),IF(AND($M36=1,$Z36="c"),HYPERLINK(Values!$C$4,Values!$A$4),IF(AND($M36=1,$Z36="p"),HYPERLINK(Values!$C$20&amp;"\"&amp;$E36,Values!$A$15&amp;"\"&amp;Values!$A$20&amp;"\"&amp;$E36),IF(AND($M36=1,$Z36="pr"),HYPERLINK(Values!$C$19,Values!$A$15&amp;"\"&amp;Values!$A$19),IF(AND($M36=1,$Z36="mc"),HYPERLINK(Values!$B$56,Values!$A$55&amp;" "&amp;$G36),IF(AND($M36=1,$Z36=""),"What type of script is it?",HYPERLINK(Values!$B$3&amp;E36&amp;"\"&amp;$H36,"OWNED\"&amp;$E36&amp;"\"&amp;$H36&amp;"\"))))))))))</f>
        <v>NO_License_Required</v>
      </c>
      <c r="AE36" t="s">
        <v>852</v>
      </c>
      <c r="AF36" s="57">
        <v>34.99</v>
      </c>
      <c r="AH36" s="37">
        <f t="shared" si="11"/>
        <v>0</v>
      </c>
      <c r="AI36" s="37">
        <f>IFERROR(IF(AE36="s",AH36*Values!$C$1,AF36*Values!$C$1),"")</f>
        <v>47.93630000000001</v>
      </c>
    </row>
    <row r="37" spans="2:35" x14ac:dyDescent="0.25">
      <c r="B37" s="72">
        <v>1</v>
      </c>
      <c r="C37" s="70">
        <v>100521530</v>
      </c>
      <c r="D37" s="7">
        <v>42717</v>
      </c>
      <c r="E37" s="1" t="s">
        <v>107</v>
      </c>
      <c r="F37" t="s">
        <v>1313</v>
      </c>
      <c r="G37" s="5" t="s">
        <v>1314</v>
      </c>
      <c r="H37" t="s">
        <v>1315</v>
      </c>
      <c r="I37" s="50" t="str">
        <f t="shared" si="6"/>
        <v>todo-lite</v>
      </c>
      <c r="J37" t="s">
        <v>116</v>
      </c>
      <c r="K37" s="2" t="str">
        <f t="shared" si="7"/>
        <v>No license required</v>
      </c>
      <c r="L37" t="str">
        <f t="shared" si="8"/>
        <v>CS3</v>
      </c>
      <c r="M37" s="72">
        <v>1</v>
      </c>
      <c r="N37" t="str">
        <f t="shared" si="9"/>
        <v>YES</v>
      </c>
      <c r="O37" t="s">
        <v>188</v>
      </c>
      <c r="P37" t="s">
        <v>134</v>
      </c>
      <c r="Q37" s="13" t="s">
        <v>43</v>
      </c>
      <c r="R37" s="11">
        <v>41518</v>
      </c>
      <c r="S37" t="s">
        <v>159</v>
      </c>
      <c r="T37" t="s">
        <v>1316</v>
      </c>
      <c r="U37" s="2" t="str">
        <f t="shared" si="10"/>
        <v>todo-lite help</v>
      </c>
      <c r="V37" t="s">
        <v>1317</v>
      </c>
      <c r="W37" s="2" t="str">
        <f>HYPERLINK(Values!$B$3&amp;E37&amp;"\"&amp;$H37,"OWNED\"&amp;$E37&amp;"\"&amp;$H37&amp;"\")</f>
        <v>OWNED\Jacob Danell\todo_lite_v1.0.1\</v>
      </c>
      <c r="X37" s="2" t="s">
        <v>44</v>
      </c>
      <c r="Y37" s="15" t="s">
        <v>1113</v>
      </c>
      <c r="Z37" s="15" t="s">
        <v>1113</v>
      </c>
      <c r="AA37" s="2" t="str">
        <f>IF($Z37="un",HYPERLINK(Values!$B$74,Values!$A$68),IF($Z37="s",HYPERLINK(Values!$C$47,Values!$A$46&amp;"\"&amp;Values!$A$17),IF($Z37="ui",HYPERLINK(Values!$C$48,Values!$A$46&amp;"\"&amp;Values!$A$18),IF($Z37="c",HYPERLINK(Values!$C$4,Values!$A$4),IF($Z37="p",HYPERLINK(Values!$C$50&amp;"\"&amp;$E37,Values!$A$46&amp;"\"&amp;Values!$A$20&amp;"\"&amp;$E37),IF($Z37="pr",HYPERLINK(Values!$C$49,Values!$A$46&amp;"\"&amp;Values!$A$19),IF($Z37="ex",HYPERLINK(Values!$B$54,Values!$A$53&amp;" folder "&amp;$G37),IF($Z37="","What type of script is it?",IF($Z37="mc",HYPERLINK(Values!$B$57&amp;"\"&amp;$E37,Values!$A$55&amp;" "&amp;$E37&amp;"\"&amp;$G37),HYPERLINK(Values!$B$3&amp;E37&amp;"\"&amp;$H37,"OWNED\"&amp;$E37&amp;"\"&amp;$H37&amp;"\"))))))))))</f>
        <v>NO_License_Required</v>
      </c>
      <c r="AB37" s="2" t="str">
        <f>IF($Z37="un",HYPERLINK(Values!$B$73,Values!$A$68),IF($Z37="s",HYPERLINK(Values!$C$41,Values!$A$40&amp;"\"&amp;Values!$A$17),IF($Z37="ui",HYPERLINK(Values!$C$42,Values!$A$40&amp;"\"&amp;Values!$A$18),IF($Z37="c",HYPERLINK(Values!$C$4,Values!$A$4),IF($Z37="p",HYPERLINK(Values!$C$45&amp;"\"&amp;$E37,Values!$A$40&amp;"\"&amp;Values!$A$20&amp;"\"&amp;$E37),IF($Z37="pr",HYPERLINK(Values!$C$44,Values!$A$46&amp;"\"&amp;Values!$A$19),IF($Z37="ex",HYPERLINK(Values!$B$54,Values!$A$53&amp;" folder "&amp;$G37),IF($Z37="","What type of script is it?",IF($Z37="mc",HYPERLINK(Values!$B$57&amp;"\"&amp;$E37,Values!$A$55&amp;" "&amp;$E37&amp;"\"&amp;$G37),HYPERLINK(Values!$B$3&amp;F37&amp;"\"&amp;$H37,"OWNED\"&amp;$E37&amp;"\"&amp;$H37&amp;"\"))))))))))</f>
        <v>NO_License_Required</v>
      </c>
      <c r="AC37" s="2" t="str">
        <f>IF($M37=0,"CS6 unsupported",IF(AND($M37=1,$Z37="un"),HYPERLINK(Values!$B$69,Values!$A$68),IF(AND($M37=1,$Z37="s"),HYPERLINK(Values!$C$17,Values!$A$15&amp;"\"&amp;Values!$A$17),IF(AND($M37=1,$Z37="ui"),HYPERLINK(Values!$C$18,Values!$A$15&amp;"\"&amp;Values!$A$18),IF(AND($M37=1,$Z37="c"),HYPERLINK(Values!$C$4,Values!$A$4),IF(AND($M37=1,$Z37="p"),HYPERLINK(Values!$C$20&amp;"\"&amp;$E37,Values!$A$15&amp;"\"&amp;Values!$A$20&amp;"\"&amp;$E37),IF(AND($M37=1,$Z37="pr"),HYPERLINK(Values!$C$19,Values!$A$15&amp;"\"&amp;Values!$A$19),IF(AND($M37=1,$Z37="mc"),HYPERLINK(Values!$B$56,Values!$A$55&amp;" "&amp;$G37),IF(AND($M37=1,$Z37=""),"What type of script is it?",HYPERLINK(Values!$B$3&amp;E37&amp;"\"&amp;$H37,"OWNED\"&amp;$E37&amp;"\"&amp;$H37&amp;"\"))))))))))</f>
        <v>NO_License_Required</v>
      </c>
      <c r="AE37" t="s">
        <v>852</v>
      </c>
      <c r="AF37" s="57">
        <v>9.99</v>
      </c>
      <c r="AH37" s="37">
        <f t="shared" si="11"/>
        <v>0</v>
      </c>
      <c r="AI37" s="37">
        <f>IFERROR(IF(AE37="s",AH37*Values!$C$1,AF37*Values!$C$1),"")</f>
        <v>13.686300000000001</v>
      </c>
    </row>
    <row r="38" spans="2:35" x14ac:dyDescent="0.25">
      <c r="B38" s="72">
        <v>1</v>
      </c>
      <c r="C38" s="70">
        <v>100521530</v>
      </c>
      <c r="D38" s="7">
        <v>42717</v>
      </c>
      <c r="E38" s="1" t="s">
        <v>501</v>
      </c>
      <c r="F38" t="s">
        <v>1318</v>
      </c>
      <c r="G38" s="5" t="s">
        <v>1319</v>
      </c>
      <c r="H38" t="s">
        <v>1320</v>
      </c>
      <c r="I38" s="50" t="str">
        <f t="shared" si="6"/>
        <v>add-edit-markers</v>
      </c>
      <c r="J38" t="s">
        <v>116</v>
      </c>
      <c r="K38" s="2" t="str">
        <f t="shared" si="7"/>
        <v>No license required</v>
      </c>
      <c r="L38" t="str">
        <f t="shared" si="8"/>
        <v>NO</v>
      </c>
      <c r="M38" s="72">
        <v>1</v>
      </c>
      <c r="N38" t="str">
        <f t="shared" si="9"/>
        <v>YES</v>
      </c>
      <c r="O38" t="s">
        <v>13</v>
      </c>
      <c r="P38" t="s">
        <v>180</v>
      </c>
      <c r="Q38" s="13" t="s">
        <v>241</v>
      </c>
      <c r="R38" s="11">
        <v>41548</v>
      </c>
      <c r="S38" t="s">
        <v>106</v>
      </c>
      <c r="T38" t="s">
        <v>1321</v>
      </c>
      <c r="U38" s="2" t="str">
        <f t="shared" si="10"/>
        <v>add-edit-markers help</v>
      </c>
      <c r="V38" t="s">
        <v>1322</v>
      </c>
      <c r="W38" s="2" t="str">
        <f>HYPERLINK(Values!$B$3&amp;E38&amp;"\"&amp;$H38,"OWNED\"&amp;$E38&amp;"\"&amp;$H38&amp;"\")</f>
        <v>OWNED\Lloyd Alvarez\add_edit_markers_v1.0\</v>
      </c>
      <c r="X38" s="2" t="s">
        <v>44</v>
      </c>
      <c r="Y38" s="15" t="s">
        <v>1113</v>
      </c>
      <c r="Z38" s="15" t="s">
        <v>1113</v>
      </c>
      <c r="AA38" s="2" t="str">
        <f>IF($Z38="un",HYPERLINK(Values!$B$74,Values!$A$68),IF($Z38="s",HYPERLINK(Values!$C$47,Values!$A$46&amp;"\"&amp;Values!$A$17),IF($Z38="ui",HYPERLINK(Values!$C$48,Values!$A$46&amp;"\"&amp;Values!$A$18),IF($Z38="c",HYPERLINK(Values!$C$4,Values!$A$4),IF($Z38="p",HYPERLINK(Values!$C$50&amp;"\"&amp;$E38,Values!$A$46&amp;"\"&amp;Values!$A$20&amp;"\"&amp;$E38),IF($Z38="pr",HYPERLINK(Values!$C$49,Values!$A$46&amp;"\"&amp;Values!$A$19),IF($Z38="ex",HYPERLINK(Values!$B$54,Values!$A$53&amp;" folder "&amp;$G38),IF($Z38="","What type of script is it?",IF($Z38="mc",HYPERLINK(Values!$B$57&amp;"\"&amp;$E38,Values!$A$55&amp;" "&amp;$E38&amp;"\"&amp;$G38),HYPERLINK(Values!$B$3&amp;E38&amp;"\"&amp;$H38,"OWNED\"&amp;$E38&amp;"\"&amp;$H38&amp;"\"))))))))))</f>
        <v>NO_License_Required</v>
      </c>
      <c r="AB38" s="2" t="str">
        <f>IF($Z38="un",HYPERLINK(Values!$B$73,Values!$A$68),IF($Z38="s",HYPERLINK(Values!$C$41,Values!$A$40&amp;"\"&amp;Values!$A$17),IF($Z38="ui",HYPERLINK(Values!$C$42,Values!$A$40&amp;"\"&amp;Values!$A$18),IF($Z38="c",HYPERLINK(Values!$C$4,Values!$A$4),IF($Z38="p",HYPERLINK(Values!$C$45&amp;"\"&amp;$E38,Values!$A$40&amp;"\"&amp;Values!$A$20&amp;"\"&amp;$E38),IF($Z38="pr",HYPERLINK(Values!$C$44,Values!$A$46&amp;"\"&amp;Values!$A$19),IF($Z38="ex",HYPERLINK(Values!$B$54,Values!$A$53&amp;" folder "&amp;$G38),IF($Z38="","What type of script is it?",IF($Z38="mc",HYPERLINK(Values!$B$57&amp;"\"&amp;$E38,Values!$A$55&amp;" "&amp;$E38&amp;"\"&amp;$G38),HYPERLINK(Values!$B$3&amp;F38&amp;"\"&amp;$H38,"OWNED\"&amp;$E38&amp;"\"&amp;$H38&amp;"\"))))))))))</f>
        <v>NO_License_Required</v>
      </c>
      <c r="AC38" s="2" t="str">
        <f>IF($M38=0,"CS6 unsupported",IF(AND($M38=1,$Z38="un"),HYPERLINK(Values!$B$69,Values!$A$68),IF(AND($M38=1,$Z38="s"),HYPERLINK(Values!$C$17,Values!$A$15&amp;"\"&amp;Values!$A$17),IF(AND($M38=1,$Z38="ui"),HYPERLINK(Values!$C$18,Values!$A$15&amp;"\"&amp;Values!$A$18),IF(AND($M38=1,$Z38="c"),HYPERLINK(Values!$C$4,Values!$A$4),IF(AND($M38=1,$Z38="p"),HYPERLINK(Values!$C$20&amp;"\"&amp;$E38,Values!$A$15&amp;"\"&amp;Values!$A$20&amp;"\"&amp;$E38),IF(AND($M38=1,$Z38="pr"),HYPERLINK(Values!$C$19,Values!$A$15&amp;"\"&amp;Values!$A$19),IF(AND($M38=1,$Z38="mc"),HYPERLINK(Values!$B$56,Values!$A$55&amp;" "&amp;$G38),IF(AND($M38=1,$Z38=""),"What type of script is it?",HYPERLINK(Values!$B$3&amp;E38&amp;"\"&amp;$H38,"OWNED\"&amp;$E38&amp;"\"&amp;$H38&amp;"\"))))))))))</f>
        <v>NO_License_Required</v>
      </c>
      <c r="AE38" t="s">
        <v>852</v>
      </c>
      <c r="AF38" s="57">
        <v>14.99</v>
      </c>
      <c r="AH38" s="37">
        <f t="shared" si="11"/>
        <v>0</v>
      </c>
      <c r="AI38" s="37">
        <f>IFERROR(IF(AE38="s",AH38*Values!$C$1,AF38*Values!$C$1),"")</f>
        <v>20.536300000000001</v>
      </c>
    </row>
    <row r="39" spans="2:35" x14ac:dyDescent="0.25">
      <c r="B39" s="72">
        <v>1</v>
      </c>
      <c r="C39" s="70">
        <v>100521530</v>
      </c>
      <c r="D39" s="7">
        <v>42717</v>
      </c>
      <c r="E39" s="1" t="s">
        <v>52</v>
      </c>
      <c r="F39" t="s">
        <v>1323</v>
      </c>
      <c r="G39" s="5" t="s">
        <v>1324</v>
      </c>
      <c r="H39" t="s">
        <v>1325</v>
      </c>
      <c r="I39" s="50" t="str">
        <f t="shared" si="6"/>
        <v>align-3d</v>
      </c>
      <c r="J39" t="s">
        <v>116</v>
      </c>
      <c r="K39" s="2" t="str">
        <f t="shared" si="7"/>
        <v>No license required</v>
      </c>
      <c r="L39" t="str">
        <f t="shared" si="8"/>
        <v>CS5.5</v>
      </c>
      <c r="M39" s="72">
        <v>1</v>
      </c>
      <c r="N39" t="str">
        <f t="shared" si="9"/>
        <v>YES</v>
      </c>
      <c r="O39" t="s">
        <v>333</v>
      </c>
      <c r="P39" t="s">
        <v>165</v>
      </c>
      <c r="Q39" s="13" t="s">
        <v>304</v>
      </c>
      <c r="R39" s="11">
        <v>42817</v>
      </c>
      <c r="S39" t="s">
        <v>106</v>
      </c>
      <c r="T39" t="s">
        <v>1326</v>
      </c>
      <c r="U39" s="2" t="str">
        <f t="shared" si="10"/>
        <v>align-3d help</v>
      </c>
      <c r="V39" t="s">
        <v>1327</v>
      </c>
      <c r="W39" s="2" t="str">
        <f>HYPERLINK(Values!$B$3&amp;E39&amp;"\"&amp;$H39,"OWNED\"&amp;$E39&amp;"\"&amp;$H39&amp;"\")</f>
        <v>OWNED\Sunrise Moon\align3d_v.2.7.1\</v>
      </c>
      <c r="X39" s="2" t="s">
        <v>44</v>
      </c>
      <c r="Y39" s="15" t="s">
        <v>1113</v>
      </c>
      <c r="Z39" s="15" t="s">
        <v>1113</v>
      </c>
      <c r="AA39" s="2" t="str">
        <f>IF($Z39="un",HYPERLINK(Values!$B$74,Values!$A$68),IF($Z39="s",HYPERLINK(Values!$C$47,Values!$A$46&amp;"\"&amp;Values!$A$17),IF($Z39="ui",HYPERLINK(Values!$C$48,Values!$A$46&amp;"\"&amp;Values!$A$18),IF($Z39="c",HYPERLINK(Values!$C$4,Values!$A$4),IF($Z39="p",HYPERLINK(Values!$C$50&amp;"\"&amp;$E39,Values!$A$46&amp;"\"&amp;Values!$A$20&amp;"\"&amp;$E39),IF($Z39="pr",HYPERLINK(Values!$C$49,Values!$A$46&amp;"\"&amp;Values!$A$19),IF($Z39="ex",HYPERLINK(Values!$B$54,Values!$A$53&amp;" folder "&amp;$G39),IF($Z39="","What type of script is it?",IF($Z39="mc",HYPERLINK(Values!$B$57&amp;"\"&amp;$E39,Values!$A$55&amp;" "&amp;$E39&amp;"\"&amp;$G39),HYPERLINK(Values!$B$3&amp;E39&amp;"\"&amp;$H39,"OWNED\"&amp;$E39&amp;"\"&amp;$H39&amp;"\"))))))))))</f>
        <v>NO_License_Required</v>
      </c>
      <c r="AB39" s="2" t="str">
        <f>IF($Z39="un",HYPERLINK(Values!$B$73,Values!$A$68),IF($Z39="s",HYPERLINK(Values!$C$41,Values!$A$40&amp;"\"&amp;Values!$A$17),IF($Z39="ui",HYPERLINK(Values!$C$42,Values!$A$40&amp;"\"&amp;Values!$A$18),IF($Z39="c",HYPERLINK(Values!$C$4,Values!$A$4),IF($Z39="p",HYPERLINK(Values!$C$45&amp;"\"&amp;$E39,Values!$A$40&amp;"\"&amp;Values!$A$20&amp;"\"&amp;$E39),IF($Z39="pr",HYPERLINK(Values!$C$44,Values!$A$46&amp;"\"&amp;Values!$A$19),IF($Z39="ex",HYPERLINK(Values!$B$54,Values!$A$53&amp;" folder "&amp;$G39),IF($Z39="","What type of script is it?",IF($Z39="mc",HYPERLINK(Values!$B$57&amp;"\"&amp;$E39,Values!$A$55&amp;" "&amp;$E39&amp;"\"&amp;$G39),HYPERLINK(Values!$B$3&amp;F39&amp;"\"&amp;$H39,"OWNED\"&amp;$E39&amp;"\"&amp;$H39&amp;"\"))))))))))</f>
        <v>NO_License_Required</v>
      </c>
      <c r="AC39" s="2" t="str">
        <f>IF($M39=0,"CS6 unsupported",IF(AND($M39=1,$Z39="un"),HYPERLINK(Values!$B$69,Values!$A$68),IF(AND($M39=1,$Z39="s"),HYPERLINK(Values!$C$17,Values!$A$15&amp;"\"&amp;Values!$A$17),IF(AND($M39=1,$Z39="ui"),HYPERLINK(Values!$C$18,Values!$A$15&amp;"\"&amp;Values!$A$18),IF(AND($M39=1,$Z39="c"),HYPERLINK(Values!$C$4,Values!$A$4),IF(AND($M39=1,$Z39="p"),HYPERLINK(Values!$C$20&amp;"\"&amp;$E39,Values!$A$15&amp;"\"&amp;Values!$A$20&amp;"\"&amp;$E39),IF(AND($M39=1,$Z39="pr"),HYPERLINK(Values!$C$19,Values!$A$15&amp;"\"&amp;Values!$A$19),IF(AND($M39=1,$Z39="mc"),HYPERLINK(Values!$B$56,Values!$A$55&amp;" "&amp;$G39),IF(AND($M39=1,$Z39=""),"What type of script is it?",HYPERLINK(Values!$B$3&amp;E39&amp;"\"&amp;$H39,"OWNED\"&amp;$E39&amp;"\"&amp;$H39&amp;"\"))))))))))</f>
        <v>NO_License_Required</v>
      </c>
      <c r="AE39" t="s">
        <v>852</v>
      </c>
      <c r="AF39" s="57">
        <v>29.99</v>
      </c>
      <c r="AH39" s="37">
        <f t="shared" si="11"/>
        <v>0</v>
      </c>
      <c r="AI39" s="37">
        <f>IFERROR(IF(AE39="s",AH39*Values!$C$1,AF39*Values!$C$1),"")</f>
        <v>41.086300000000001</v>
      </c>
    </row>
    <row r="40" spans="2:35" x14ac:dyDescent="0.25">
      <c r="B40" s="72">
        <v>1</v>
      </c>
      <c r="C40" s="70">
        <v>100519220</v>
      </c>
      <c r="D40" s="7">
        <v>42711</v>
      </c>
      <c r="E40" s="1" t="s">
        <v>1328</v>
      </c>
      <c r="F40" t="s">
        <v>1329</v>
      </c>
      <c r="G40" s="5" t="s">
        <v>1330</v>
      </c>
      <c r="H40" t="s">
        <v>1331</v>
      </c>
      <c r="I40" s="50" t="str">
        <f t="shared" si="6"/>
        <v>3d-to-2d-screenspace</v>
      </c>
      <c r="J40" t="s">
        <v>116</v>
      </c>
      <c r="K40" s="2" t="str">
        <f t="shared" si="7"/>
        <v>No license required</v>
      </c>
      <c r="L40" t="str">
        <f t="shared" si="8"/>
        <v>CS3</v>
      </c>
      <c r="M40" s="72">
        <v>1</v>
      </c>
      <c r="N40" t="str">
        <f t="shared" si="9"/>
        <v>YES</v>
      </c>
      <c r="O40" t="s">
        <v>188</v>
      </c>
      <c r="P40" t="s">
        <v>13</v>
      </c>
      <c r="Q40" s="13" t="s">
        <v>1332</v>
      </c>
      <c r="R40" s="11">
        <v>42619</v>
      </c>
      <c r="S40" t="s">
        <v>159</v>
      </c>
      <c r="T40" t="s">
        <v>1333</v>
      </c>
      <c r="U40" s="2" t="str">
        <f t="shared" si="10"/>
        <v>3d-to-2d-screenspace help</v>
      </c>
      <c r="W40" s="2" t="str">
        <f>HYPERLINK(Values!$B$3&amp;E40&amp;"\"&amp;$H40,"OWNED\"&amp;$E40&amp;"\"&amp;$H40&amp;"\")</f>
        <v>OWNED\Julian Herrera\3dto2dscreenspace0_2b\</v>
      </c>
      <c r="X40" s="2" t="s">
        <v>44</v>
      </c>
      <c r="Y40" s="15" t="s">
        <v>1113</v>
      </c>
      <c r="Z40" s="15" t="s">
        <v>1113</v>
      </c>
      <c r="AA40" s="2" t="str">
        <f>IF($Z40="un",HYPERLINK(Values!$B$74,Values!$A$68),IF($Z40="s",HYPERLINK(Values!$C$47,Values!$A$46&amp;"\"&amp;Values!$A$17),IF($Z40="ui",HYPERLINK(Values!$C$48,Values!$A$46&amp;"\"&amp;Values!$A$18),IF($Z40="c",HYPERLINK(Values!$C$4,Values!$A$4),IF($Z40="p",HYPERLINK(Values!$C$50&amp;"\"&amp;$E40,Values!$A$46&amp;"\"&amp;Values!$A$20&amp;"\"&amp;$E40),IF($Z40="pr",HYPERLINK(Values!$C$49,Values!$A$46&amp;"\"&amp;Values!$A$19),IF($Z40="ex",HYPERLINK(Values!$B$54,Values!$A$53&amp;" folder "&amp;$G40),IF($Z40="","What type of script is it?",IF($Z40="mc",HYPERLINK(Values!$B$57&amp;"\"&amp;$E40,Values!$A$55&amp;" "&amp;$E40&amp;"\"&amp;$G40),HYPERLINK(Values!$B$3&amp;E40&amp;"\"&amp;$H40,"OWNED\"&amp;$E40&amp;"\"&amp;$H40&amp;"\"))))))))))</f>
        <v>NO_License_Required</v>
      </c>
      <c r="AB40" s="2" t="str">
        <f>IF($Z40="un",HYPERLINK(Values!$B$73,Values!$A$68),IF($Z40="s",HYPERLINK(Values!$C$41,Values!$A$40&amp;"\"&amp;Values!$A$17),IF($Z40="ui",HYPERLINK(Values!$C$42,Values!$A$40&amp;"\"&amp;Values!$A$18),IF($Z40="c",HYPERLINK(Values!$C$4,Values!$A$4),IF($Z40="p",HYPERLINK(Values!$C$45&amp;"\"&amp;$E40,Values!$A$40&amp;"\"&amp;Values!$A$20&amp;"\"&amp;$E40),IF($Z40="pr",HYPERLINK(Values!$C$44,Values!$A$46&amp;"\"&amp;Values!$A$19),IF($Z40="ex",HYPERLINK(Values!$B$54,Values!$A$53&amp;" folder "&amp;$G40),IF($Z40="","What type of script is it?",IF($Z40="mc",HYPERLINK(Values!$B$57&amp;"\"&amp;$E40,Values!$A$55&amp;" "&amp;$E40&amp;"\"&amp;$G40),HYPERLINK(Values!$B$3&amp;F40&amp;"\"&amp;$H40,"OWNED\"&amp;$E40&amp;"\"&amp;$H40&amp;"\"))))))))))</f>
        <v>NO_License_Required</v>
      </c>
      <c r="AC40" s="2" t="str">
        <f>IF($M40=0,"CS6 unsupported",IF(AND($M40=1,$Z40="un"),HYPERLINK(Values!$B$69,Values!$A$68),IF(AND($M40=1,$Z40="s"),HYPERLINK(Values!$C$17,Values!$A$15&amp;"\"&amp;Values!$A$17),IF(AND($M40=1,$Z40="ui"),HYPERLINK(Values!$C$18,Values!$A$15&amp;"\"&amp;Values!$A$18),IF(AND($M40=1,$Z40="c"),HYPERLINK(Values!$C$4,Values!$A$4),IF(AND($M40=1,$Z40="p"),HYPERLINK(Values!$C$20&amp;"\"&amp;$E40,Values!$A$15&amp;"\"&amp;Values!$A$20&amp;"\"&amp;$E40),IF(AND($M40=1,$Z40="pr"),HYPERLINK(Values!$C$19,Values!$A$15&amp;"\"&amp;Values!$A$19),IF(AND($M40=1,$Z40="mc"),HYPERLINK(Values!$B$56,Values!$A$55&amp;" "&amp;$G40),IF(AND($M40=1,$Z40=""),"What type of script is it?",HYPERLINK(Values!$B$3&amp;E40&amp;"\"&amp;$H40,"OWNED\"&amp;$E40&amp;"\"&amp;$H40&amp;"\"))))))))))</f>
        <v>NO_License_Required</v>
      </c>
      <c r="AE40" t="s">
        <v>852</v>
      </c>
      <c r="AF40" s="57">
        <v>5.99</v>
      </c>
      <c r="AH40" s="37">
        <f t="shared" si="11"/>
        <v>0</v>
      </c>
      <c r="AI40" s="37">
        <f>IFERROR(IF(AE40="s",AH40*Values!$C$1,AF40*Values!$C$1),"")</f>
        <v>8.2063000000000006</v>
      </c>
    </row>
    <row r="41" spans="2:35" x14ac:dyDescent="0.25">
      <c r="B41" s="72">
        <v>1</v>
      </c>
      <c r="C41" s="70">
        <v>100519220</v>
      </c>
      <c r="D41" s="7">
        <v>42711</v>
      </c>
      <c r="E41" s="1" t="s">
        <v>1334</v>
      </c>
      <c r="F41" t="s">
        <v>1335</v>
      </c>
      <c r="G41" s="5" t="s">
        <v>1336</v>
      </c>
      <c r="H41" t="s">
        <v>1337</v>
      </c>
      <c r="I41" s="50" t="str">
        <f t="shared" si="6"/>
        <v>ci-move-anchor</v>
      </c>
      <c r="J41" t="s">
        <v>116</v>
      </c>
      <c r="K41" s="2" t="str">
        <f t="shared" si="7"/>
        <v>No license required</v>
      </c>
      <c r="L41" t="str">
        <f t="shared" si="8"/>
        <v>CS5</v>
      </c>
      <c r="M41" s="72">
        <v>1</v>
      </c>
      <c r="N41" t="str">
        <f t="shared" si="9"/>
        <v>YES</v>
      </c>
      <c r="O41" t="s">
        <v>196</v>
      </c>
      <c r="P41" t="s">
        <v>98</v>
      </c>
      <c r="Q41" s="13" t="s">
        <v>241</v>
      </c>
      <c r="R41" s="11">
        <v>41914</v>
      </c>
      <c r="S41" t="s">
        <v>106</v>
      </c>
      <c r="T41" t="s">
        <v>1338</v>
      </c>
      <c r="U41" s="2" t="str">
        <f t="shared" si="10"/>
        <v>ci-move-anchor help</v>
      </c>
      <c r="V41" t="s">
        <v>1339</v>
      </c>
      <c r="W41" s="2" t="str">
        <f>HYPERLINK(Values!$B$3&amp;E41&amp;"\"&amp;$H41,"OWNED\"&amp;$E41&amp;"\"&amp;$H41&amp;"\")</f>
        <v>OWNED\Creative Impatience\move_anchor\</v>
      </c>
      <c r="X41" s="2" t="s">
        <v>44</v>
      </c>
      <c r="Y41" s="15" t="s">
        <v>1113</v>
      </c>
      <c r="Z41" s="15" t="s">
        <v>1113</v>
      </c>
      <c r="AA41" s="2" t="str">
        <f>IF($Z41="un",HYPERLINK(Values!$B$74,Values!$A$68),IF($Z41="s",HYPERLINK(Values!$C$47,Values!$A$46&amp;"\"&amp;Values!$A$17),IF($Z41="ui",HYPERLINK(Values!$C$48,Values!$A$46&amp;"\"&amp;Values!$A$18),IF($Z41="c",HYPERLINK(Values!$C$4,Values!$A$4),IF($Z41="p",HYPERLINK(Values!$C$50&amp;"\"&amp;$E41,Values!$A$46&amp;"\"&amp;Values!$A$20&amp;"\"&amp;$E41),IF($Z41="pr",HYPERLINK(Values!$C$49,Values!$A$46&amp;"\"&amp;Values!$A$19),IF($Z41="ex",HYPERLINK(Values!$B$54,Values!$A$53&amp;" folder "&amp;$G41),IF($Z41="","What type of script is it?",IF($Z41="mc",HYPERLINK(Values!$B$57&amp;"\"&amp;$E41,Values!$A$55&amp;" "&amp;$E41&amp;"\"&amp;$G41),HYPERLINK(Values!$B$3&amp;E41&amp;"\"&amp;$H41,"OWNED\"&amp;$E41&amp;"\"&amp;$H41&amp;"\"))))))))))</f>
        <v>NO_License_Required</v>
      </c>
      <c r="AB41" s="2" t="str">
        <f>IF($Z41="un",HYPERLINK(Values!$B$73,Values!$A$68),IF($Z41="s",HYPERLINK(Values!$C$41,Values!$A$40&amp;"\"&amp;Values!$A$17),IF($Z41="ui",HYPERLINK(Values!$C$42,Values!$A$40&amp;"\"&amp;Values!$A$18),IF($Z41="c",HYPERLINK(Values!$C$4,Values!$A$4),IF($Z41="p",HYPERLINK(Values!$C$45&amp;"\"&amp;$E41,Values!$A$40&amp;"\"&amp;Values!$A$20&amp;"\"&amp;$E41),IF($Z41="pr",HYPERLINK(Values!$C$44,Values!$A$46&amp;"\"&amp;Values!$A$19),IF($Z41="ex",HYPERLINK(Values!$B$54,Values!$A$53&amp;" folder "&amp;$G41),IF($Z41="","What type of script is it?",IF($Z41="mc",HYPERLINK(Values!$B$57&amp;"\"&amp;$E41,Values!$A$55&amp;" "&amp;$E41&amp;"\"&amp;$G41),HYPERLINK(Values!$B$3&amp;F41&amp;"\"&amp;$H41,"OWNED\"&amp;$E41&amp;"\"&amp;$H41&amp;"\"))))))))))</f>
        <v>NO_License_Required</v>
      </c>
      <c r="AC41" s="2" t="str">
        <f>IF($M41=0,"CS6 unsupported",IF(AND($M41=1,$Z41="un"),HYPERLINK(Values!$B$69,Values!$A$68),IF(AND($M41=1,$Z41="s"),HYPERLINK(Values!$C$17,Values!$A$15&amp;"\"&amp;Values!$A$17),IF(AND($M41=1,$Z41="ui"),HYPERLINK(Values!$C$18,Values!$A$15&amp;"\"&amp;Values!$A$18),IF(AND($M41=1,$Z41="c"),HYPERLINK(Values!$C$4,Values!$A$4),IF(AND($M41=1,$Z41="p"),HYPERLINK(Values!$C$20&amp;"\"&amp;$E41,Values!$A$15&amp;"\"&amp;Values!$A$20&amp;"\"&amp;$E41),IF(AND($M41=1,$Z41="pr"),HYPERLINK(Values!$C$19,Values!$A$15&amp;"\"&amp;Values!$A$19),IF(AND($M41=1,$Z41="mc"),HYPERLINK(Values!$B$56,Values!$A$55&amp;" "&amp;$G41),IF(AND($M41=1,$Z41=""),"What type of script is it?",HYPERLINK(Values!$B$3&amp;E41&amp;"\"&amp;$H41,"OWNED\"&amp;$E41&amp;"\"&amp;$H41&amp;"\"))))))))))</f>
        <v>NO_License_Required</v>
      </c>
      <c r="AE41" t="s">
        <v>852</v>
      </c>
      <c r="AF41" s="57">
        <v>3.99</v>
      </c>
      <c r="AH41" s="37">
        <f t="shared" si="11"/>
        <v>0</v>
      </c>
      <c r="AI41" s="37">
        <f>IFERROR(IF(AE41="s",AH41*Values!$C$1,AF41*Values!$C$1),"")</f>
        <v>5.4663000000000004</v>
      </c>
    </row>
    <row r="42" spans="2:35" x14ac:dyDescent="0.25">
      <c r="B42" s="72">
        <v>1</v>
      </c>
      <c r="C42" s="70">
        <v>100518294</v>
      </c>
      <c r="D42" s="7">
        <v>42710</v>
      </c>
      <c r="E42" s="1" t="s">
        <v>1340</v>
      </c>
      <c r="F42" t="s">
        <v>1341</v>
      </c>
      <c r="G42" s="5" t="s">
        <v>1342</v>
      </c>
      <c r="H42" t="s">
        <v>1343</v>
      </c>
      <c r="I42" s="50" t="str">
        <f t="shared" si="6"/>
        <v>keyframe-velocity-changer</v>
      </c>
      <c r="J42" t="s">
        <v>116</v>
      </c>
      <c r="K42" s="2" t="str">
        <f t="shared" si="7"/>
        <v>No license required</v>
      </c>
      <c r="L42" t="str">
        <f t="shared" si="8"/>
        <v>CS5.5</v>
      </c>
      <c r="M42" s="72">
        <v>1</v>
      </c>
      <c r="N42" t="str">
        <f t="shared" si="9"/>
        <v>YES</v>
      </c>
      <c r="O42" t="s">
        <v>333</v>
      </c>
      <c r="P42" t="s">
        <v>124</v>
      </c>
      <c r="Q42" s="13" t="s">
        <v>197</v>
      </c>
      <c r="R42" s="11">
        <v>42080</v>
      </c>
      <c r="S42" t="s">
        <v>159</v>
      </c>
      <c r="T42" t="s">
        <v>1344</v>
      </c>
      <c r="U42" s="2" t="str">
        <f t="shared" si="10"/>
        <v>keyframe-velocity-changer help</v>
      </c>
      <c r="V42" t="s">
        <v>1345</v>
      </c>
      <c r="W42" s="2" t="str">
        <f>HYPERLINK(Values!$B$3&amp;E42&amp;"\"&amp;$H42,"OWNED\"&amp;$E42&amp;"\"&amp;$H42&amp;"\")</f>
        <v>OWNED\Tyler Swanson\kvc_v1.1\</v>
      </c>
      <c r="X42" s="2" t="s">
        <v>44</v>
      </c>
      <c r="Y42" s="15" t="s">
        <v>1113</v>
      </c>
      <c r="Z42" s="15" t="s">
        <v>1113</v>
      </c>
      <c r="AA42" s="2" t="str">
        <f>IF($Z42="un",HYPERLINK(Values!$B$74,Values!$A$68),IF($Z42="s",HYPERLINK(Values!$C$47,Values!$A$46&amp;"\"&amp;Values!$A$17),IF($Z42="ui",HYPERLINK(Values!$C$48,Values!$A$46&amp;"\"&amp;Values!$A$18),IF($Z42="c",HYPERLINK(Values!$C$4,Values!$A$4),IF($Z42="p",HYPERLINK(Values!$C$50&amp;"\"&amp;$E42,Values!$A$46&amp;"\"&amp;Values!$A$20&amp;"\"&amp;$E42),IF($Z42="pr",HYPERLINK(Values!$C$49,Values!$A$46&amp;"\"&amp;Values!$A$19),IF($Z42="ex",HYPERLINK(Values!$B$54,Values!$A$53&amp;" folder "&amp;$G42),IF($Z42="","What type of script is it?",IF($Z42="mc",HYPERLINK(Values!$B$57&amp;"\"&amp;$E42,Values!$A$55&amp;" "&amp;$E42&amp;"\"&amp;$G42),HYPERLINK(Values!$B$3&amp;E42&amp;"\"&amp;$H42,"OWNED\"&amp;$E42&amp;"\"&amp;$H42&amp;"\"))))))))))</f>
        <v>NO_License_Required</v>
      </c>
      <c r="AB42" s="2" t="str">
        <f>IF($Z42="un",HYPERLINK(Values!$B$73,Values!$A$68),IF($Z42="s",HYPERLINK(Values!$C$41,Values!$A$40&amp;"\"&amp;Values!$A$17),IF($Z42="ui",HYPERLINK(Values!$C$42,Values!$A$40&amp;"\"&amp;Values!$A$18),IF($Z42="c",HYPERLINK(Values!$C$4,Values!$A$4),IF($Z42="p",HYPERLINK(Values!$C$45&amp;"\"&amp;$E42,Values!$A$40&amp;"\"&amp;Values!$A$20&amp;"\"&amp;$E42),IF($Z42="pr",HYPERLINK(Values!$C$44,Values!$A$46&amp;"\"&amp;Values!$A$19),IF($Z42="ex",HYPERLINK(Values!$B$54,Values!$A$53&amp;" folder "&amp;$G42),IF($Z42="","What type of script is it?",IF($Z42="mc",HYPERLINK(Values!$B$57&amp;"\"&amp;$E42,Values!$A$55&amp;" "&amp;$E42&amp;"\"&amp;$G42),HYPERLINK(Values!$B$3&amp;F42&amp;"\"&amp;$H42,"OWNED\"&amp;$E42&amp;"\"&amp;$H42&amp;"\"))))))))))</f>
        <v>NO_License_Required</v>
      </c>
      <c r="AC42" s="2" t="str">
        <f>IF($M42=0,"CS6 unsupported",IF(AND($M42=1,$Z42="un"),HYPERLINK(Values!$B$69,Values!$A$68),IF(AND($M42=1,$Z42="s"),HYPERLINK(Values!$C$17,Values!$A$15&amp;"\"&amp;Values!$A$17),IF(AND($M42=1,$Z42="ui"),HYPERLINK(Values!$C$18,Values!$A$15&amp;"\"&amp;Values!$A$18),IF(AND($M42=1,$Z42="c"),HYPERLINK(Values!$C$4,Values!$A$4),IF(AND($M42=1,$Z42="p"),HYPERLINK(Values!$C$20&amp;"\"&amp;$E42,Values!$A$15&amp;"\"&amp;Values!$A$20&amp;"\"&amp;$E42),IF(AND($M42=1,$Z42="pr"),HYPERLINK(Values!$C$19,Values!$A$15&amp;"\"&amp;Values!$A$19),IF(AND($M42=1,$Z42="mc"),HYPERLINK(Values!$B$56,Values!$A$55&amp;" "&amp;$G42),IF(AND($M42=1,$Z42=""),"What type of script is it?",HYPERLINK(Values!$B$3&amp;E42&amp;"\"&amp;$H42,"OWNED\"&amp;$E42&amp;"\"&amp;$H42&amp;"\"))))))))))</f>
        <v>NO_License_Required</v>
      </c>
      <c r="AE42" t="s">
        <v>852</v>
      </c>
      <c r="AF42" s="57">
        <v>9.99</v>
      </c>
      <c r="AH42" s="37">
        <f t="shared" si="11"/>
        <v>0</v>
      </c>
      <c r="AI42" s="37">
        <f>IFERROR(IF(AE42="s",AH42*Values!$C$1,AF42*Values!$C$1),"")</f>
        <v>13.686300000000001</v>
      </c>
    </row>
    <row r="43" spans="2:35" x14ac:dyDescent="0.25">
      <c r="B43" s="72">
        <v>1</v>
      </c>
      <c r="C43" s="70">
        <v>100516732</v>
      </c>
      <c r="D43" s="7">
        <v>42706</v>
      </c>
      <c r="E43" s="1" t="s">
        <v>1346</v>
      </c>
      <c r="F43" t="s">
        <v>1347</v>
      </c>
      <c r="G43" s="5" t="s">
        <v>1348</v>
      </c>
      <c r="H43" t="s">
        <v>1349</v>
      </c>
      <c r="I43" s="50" t="str">
        <f t="shared" si="6"/>
        <v>skydome</v>
      </c>
      <c r="J43" t="s">
        <v>116</v>
      </c>
      <c r="K43" s="2" t="str">
        <f t="shared" si="7"/>
        <v>No license required</v>
      </c>
      <c r="L43" t="str">
        <f t="shared" si="8"/>
        <v>CS4</v>
      </c>
      <c r="M43" s="72">
        <v>1</v>
      </c>
      <c r="N43" t="str">
        <f t="shared" si="9"/>
        <v>YES</v>
      </c>
      <c r="O43" t="s">
        <v>151</v>
      </c>
      <c r="P43" t="s">
        <v>98</v>
      </c>
      <c r="Q43" s="13" t="s">
        <v>1350</v>
      </c>
      <c r="R43" s="11">
        <v>40644</v>
      </c>
      <c r="S43" t="s">
        <v>106</v>
      </c>
      <c r="T43" t="s">
        <v>1351</v>
      </c>
      <c r="U43" s="2" t="str">
        <f t="shared" si="10"/>
        <v>skydome help</v>
      </c>
      <c r="W43" s="2" t="str">
        <f>HYPERLINK(Values!$B$3&amp;E43&amp;"\"&amp;$H43,"OWNED\"&amp;$E43&amp;"\"&amp;$H43&amp;"\")</f>
        <v>OWNED\Ben Rollason\br_skydome_3d_v1.11\</v>
      </c>
      <c r="X43" s="2" t="s">
        <v>44</v>
      </c>
      <c r="Y43" s="15" t="s">
        <v>1113</v>
      </c>
      <c r="Z43" s="15" t="s">
        <v>1113</v>
      </c>
      <c r="AA43" s="2" t="str">
        <f>IF($Z43="un",HYPERLINK(Values!$B$74,Values!$A$68),IF($Z43="s",HYPERLINK(Values!$C$47,Values!$A$46&amp;"\"&amp;Values!$A$17),IF($Z43="ui",HYPERLINK(Values!$C$48,Values!$A$46&amp;"\"&amp;Values!$A$18),IF($Z43="c",HYPERLINK(Values!$C$4,Values!$A$4),IF($Z43="p",HYPERLINK(Values!$C$50&amp;"\"&amp;$E43,Values!$A$46&amp;"\"&amp;Values!$A$20&amp;"\"&amp;$E43),IF($Z43="pr",HYPERLINK(Values!$C$49,Values!$A$46&amp;"\"&amp;Values!$A$19),IF($Z43="ex",HYPERLINK(Values!$B$54,Values!$A$53&amp;" folder "&amp;$G43),IF($Z43="","What type of script is it?",IF($Z43="mc",HYPERLINK(Values!$B$57&amp;"\"&amp;$E43,Values!$A$55&amp;" "&amp;$E43&amp;"\"&amp;$G43),HYPERLINK(Values!$B$3&amp;E43&amp;"\"&amp;$H43,"OWNED\"&amp;$E43&amp;"\"&amp;$H43&amp;"\"))))))))))</f>
        <v>NO_License_Required</v>
      </c>
      <c r="AB43" s="2" t="str">
        <f>IF($Z43="un",HYPERLINK(Values!$B$73,Values!$A$68),IF($Z43="s",HYPERLINK(Values!$C$41,Values!$A$40&amp;"\"&amp;Values!$A$17),IF($Z43="ui",HYPERLINK(Values!$C$42,Values!$A$40&amp;"\"&amp;Values!$A$18),IF($Z43="c",HYPERLINK(Values!$C$4,Values!$A$4),IF($Z43="p",HYPERLINK(Values!$C$45&amp;"\"&amp;$E43,Values!$A$40&amp;"\"&amp;Values!$A$20&amp;"\"&amp;$E43),IF($Z43="pr",HYPERLINK(Values!$C$44,Values!$A$46&amp;"\"&amp;Values!$A$19),IF($Z43="ex",HYPERLINK(Values!$B$54,Values!$A$53&amp;" folder "&amp;$G43),IF($Z43="","What type of script is it?",IF($Z43="mc",HYPERLINK(Values!$B$57&amp;"\"&amp;$E43,Values!$A$55&amp;" "&amp;$E43&amp;"\"&amp;$G43),HYPERLINK(Values!$B$3&amp;F43&amp;"\"&amp;$H43,"OWNED\"&amp;$E43&amp;"\"&amp;$H43&amp;"\"))))))))))</f>
        <v>NO_License_Required</v>
      </c>
      <c r="AC43" s="2" t="str">
        <f>IF($M43=0,"CS6 unsupported",IF(AND($M43=1,$Z43="un"),HYPERLINK(Values!$B$69,Values!$A$68),IF(AND($M43=1,$Z43="s"),HYPERLINK(Values!$C$17,Values!$A$15&amp;"\"&amp;Values!$A$17),IF(AND($M43=1,$Z43="ui"),HYPERLINK(Values!$C$18,Values!$A$15&amp;"\"&amp;Values!$A$18),IF(AND($M43=1,$Z43="c"),HYPERLINK(Values!$C$4,Values!$A$4),IF(AND($M43=1,$Z43="p"),HYPERLINK(Values!$C$20&amp;"\"&amp;$E43,Values!$A$15&amp;"\"&amp;Values!$A$20&amp;"\"&amp;$E43),IF(AND($M43=1,$Z43="pr"),HYPERLINK(Values!$C$19,Values!$A$15&amp;"\"&amp;Values!$A$19),IF(AND($M43=1,$Z43="mc"),HYPERLINK(Values!$B$56,Values!$A$55&amp;" "&amp;$G43),IF(AND($M43=1,$Z43=""),"What type of script is it?",HYPERLINK(Values!$B$3&amp;E43&amp;"\"&amp;$H43,"OWNED\"&amp;$E43&amp;"\"&amp;$H43&amp;"\"))))))))))</f>
        <v>NO_License_Required</v>
      </c>
      <c r="AE43" t="s">
        <v>852</v>
      </c>
      <c r="AF43" s="57">
        <v>19.989999999999998</v>
      </c>
      <c r="AH43" s="37">
        <f t="shared" si="11"/>
        <v>0</v>
      </c>
      <c r="AI43" s="37">
        <f>IFERROR(IF(AE43="s",AH43*Values!$C$1,AF43*Values!$C$1),"")</f>
        <v>27.386299999999999</v>
      </c>
    </row>
    <row r="44" spans="2:35" x14ac:dyDescent="0.25">
      <c r="B44" s="72">
        <v>1</v>
      </c>
      <c r="C44" s="70">
        <v>100516732</v>
      </c>
      <c r="D44" s="7">
        <v>42705</v>
      </c>
      <c r="E44" s="1" t="s">
        <v>56</v>
      </c>
      <c r="F44" t="s">
        <v>1352</v>
      </c>
      <c r="G44" s="5" t="s">
        <v>1353</v>
      </c>
      <c r="H44" t="s">
        <v>1354</v>
      </c>
      <c r="I44" s="50" t="str">
        <f t="shared" si="6"/>
        <v>two-sided-layer</v>
      </c>
      <c r="J44" t="s">
        <v>116</v>
      </c>
      <c r="K44" s="2" t="str">
        <f t="shared" si="7"/>
        <v>No license required</v>
      </c>
      <c r="L44" t="str">
        <f t="shared" si="8"/>
        <v>CS3</v>
      </c>
      <c r="M44" s="72">
        <v>1</v>
      </c>
      <c r="N44" t="str">
        <f t="shared" si="9"/>
        <v>YES</v>
      </c>
      <c r="O44" t="s">
        <v>188</v>
      </c>
      <c r="P44" t="s">
        <v>98</v>
      </c>
      <c r="Q44" s="13" t="s">
        <v>197</v>
      </c>
      <c r="R44" s="11">
        <v>41516</v>
      </c>
      <c r="S44" t="s">
        <v>159</v>
      </c>
      <c r="T44" t="s">
        <v>1355</v>
      </c>
      <c r="U44" s="2" t="str">
        <f t="shared" si="10"/>
        <v>two-sided-layer help</v>
      </c>
      <c r="V44" t="s">
        <v>1356</v>
      </c>
      <c r="W44" s="2" t="str">
        <f>HYPERLINK(Values!$B$3&amp;E44&amp;"\"&amp;$H44,"OWNED\"&amp;$E44&amp;"\"&amp;$H44&amp;"\")</f>
        <v>OWNED\Adam Katz\twosidedlayer_v1-1\</v>
      </c>
      <c r="X44" s="2" t="s">
        <v>44</v>
      </c>
      <c r="Y44" s="15" t="s">
        <v>1113</v>
      </c>
      <c r="Z44" s="15" t="s">
        <v>1113</v>
      </c>
      <c r="AA44" s="2" t="str">
        <f>IF($Z44="un",HYPERLINK(Values!$B$74,Values!$A$68),IF($Z44="s",HYPERLINK(Values!$C$47,Values!$A$46&amp;"\"&amp;Values!$A$17),IF($Z44="ui",HYPERLINK(Values!$C$48,Values!$A$46&amp;"\"&amp;Values!$A$18),IF($Z44="c",HYPERLINK(Values!$C$4,Values!$A$4),IF($Z44="p",HYPERLINK(Values!$C$50&amp;"\"&amp;$E44,Values!$A$46&amp;"\"&amp;Values!$A$20&amp;"\"&amp;$E44),IF($Z44="pr",HYPERLINK(Values!$C$49,Values!$A$46&amp;"\"&amp;Values!$A$19),IF($Z44="ex",HYPERLINK(Values!$B$54,Values!$A$53&amp;" folder "&amp;$G44),IF($Z44="","What type of script is it?",IF($Z44="mc",HYPERLINK(Values!$B$57&amp;"\"&amp;$E44,Values!$A$55&amp;" "&amp;$E44&amp;"\"&amp;$G44),HYPERLINK(Values!$B$3&amp;E44&amp;"\"&amp;$H44,"OWNED\"&amp;$E44&amp;"\"&amp;$H44&amp;"\"))))))))))</f>
        <v>NO_License_Required</v>
      </c>
      <c r="AB44" s="2" t="str">
        <f>IF($Z44="un",HYPERLINK(Values!$B$73,Values!$A$68),IF($Z44="s",HYPERLINK(Values!$C$41,Values!$A$40&amp;"\"&amp;Values!$A$17),IF($Z44="ui",HYPERLINK(Values!$C$42,Values!$A$40&amp;"\"&amp;Values!$A$18),IF($Z44="c",HYPERLINK(Values!$C$4,Values!$A$4),IF($Z44="p",HYPERLINK(Values!$C$45&amp;"\"&amp;$E44,Values!$A$40&amp;"\"&amp;Values!$A$20&amp;"\"&amp;$E44),IF($Z44="pr",HYPERLINK(Values!$C$44,Values!$A$46&amp;"\"&amp;Values!$A$19),IF($Z44="ex",HYPERLINK(Values!$B$54,Values!$A$53&amp;" folder "&amp;$G44),IF($Z44="","What type of script is it?",IF($Z44="mc",HYPERLINK(Values!$B$57&amp;"\"&amp;$E44,Values!$A$55&amp;" "&amp;$E44&amp;"\"&amp;$G44),HYPERLINK(Values!$B$3&amp;F44&amp;"\"&amp;$H44,"OWNED\"&amp;$E44&amp;"\"&amp;$H44&amp;"\"))))))))))</f>
        <v>NO_License_Required</v>
      </c>
      <c r="AC44" s="2" t="str">
        <f>IF($M44=0,"CS6 unsupported",IF(AND($M44=1,$Z44="un"),HYPERLINK(Values!$B$69,Values!$A$68),IF(AND($M44=1,$Z44="s"),HYPERLINK(Values!$C$17,Values!$A$15&amp;"\"&amp;Values!$A$17),IF(AND($M44=1,$Z44="ui"),HYPERLINK(Values!$C$18,Values!$A$15&amp;"\"&amp;Values!$A$18),IF(AND($M44=1,$Z44="c"),HYPERLINK(Values!$C$4,Values!$A$4),IF(AND($M44=1,$Z44="p"),HYPERLINK(Values!$C$20&amp;"\"&amp;$E44,Values!$A$15&amp;"\"&amp;Values!$A$20&amp;"\"&amp;$E44),IF(AND($M44=1,$Z44="pr"),HYPERLINK(Values!$C$19,Values!$A$15&amp;"\"&amp;Values!$A$19),IF(AND($M44=1,$Z44="mc"),HYPERLINK(Values!$B$56,Values!$A$55&amp;" "&amp;$G44),IF(AND($M44=1,$Z44=""),"What type of script is it?",HYPERLINK(Values!$B$3&amp;E44&amp;"\"&amp;$H44,"OWNED\"&amp;$E44&amp;"\"&amp;$H44&amp;"\"))))))))))</f>
        <v>NO_License_Required</v>
      </c>
      <c r="AE44" t="s">
        <v>852</v>
      </c>
      <c r="AF44" s="57">
        <v>9.99</v>
      </c>
      <c r="AH44" s="37">
        <f t="shared" si="11"/>
        <v>0</v>
      </c>
      <c r="AI44" s="37">
        <f>IFERROR(IF(AE44="s",AH44*Values!$C$1,AF44*Values!$C$1),"")</f>
        <v>13.686300000000001</v>
      </c>
    </row>
    <row r="45" spans="2:35" x14ac:dyDescent="0.25">
      <c r="B45" s="72">
        <v>1</v>
      </c>
      <c r="C45" s="70">
        <v>100514961</v>
      </c>
      <c r="D45" s="7">
        <v>42703</v>
      </c>
      <c r="E45" s="1" t="s">
        <v>1357</v>
      </c>
      <c r="F45" t="s">
        <v>1358</v>
      </c>
      <c r="G45" s="5" t="s">
        <v>1359</v>
      </c>
      <c r="H45" t="s">
        <v>1360</v>
      </c>
      <c r="I45" s="50" t="str">
        <f t="shared" si="6"/>
        <v>ps-text-converter-for-after-effects</v>
      </c>
      <c r="J45" t="s">
        <v>116</v>
      </c>
      <c r="K45" s="2" t="str">
        <f t="shared" si="7"/>
        <v>No license required</v>
      </c>
      <c r="L45" t="str">
        <f t="shared" si="8"/>
        <v>NO</v>
      </c>
      <c r="M45" s="72">
        <v>1</v>
      </c>
      <c r="N45" t="str">
        <f t="shared" si="9"/>
        <v>YES</v>
      </c>
      <c r="O45" t="s">
        <v>13</v>
      </c>
      <c r="P45" t="s">
        <v>180</v>
      </c>
      <c r="Q45" s="13" t="s">
        <v>241</v>
      </c>
      <c r="R45" s="11" t="s">
        <v>1361</v>
      </c>
      <c r="S45" t="s">
        <v>159</v>
      </c>
      <c r="T45" t="s">
        <v>1362</v>
      </c>
      <c r="U45" s="2" t="str">
        <f t="shared" si="10"/>
        <v>ps-text-converter-for-after-effects help</v>
      </c>
      <c r="V45" t="s">
        <v>1363</v>
      </c>
      <c r="W45" s="2" t="str">
        <f>HYPERLINK(Values!$B$3&amp;E45&amp;"\"&amp;$H45,"OWNED\"&amp;$E45&amp;"\"&amp;$H45&amp;"\")</f>
        <v>OWNED\STRUTTURA\pstextconverter_1.0\</v>
      </c>
      <c r="X45" s="2" t="s">
        <v>44</v>
      </c>
      <c r="Y45" s="15" t="s">
        <v>1113</v>
      </c>
      <c r="Z45" s="15" t="s">
        <v>1113</v>
      </c>
      <c r="AA45" s="2" t="str">
        <f>IF($Z45="un",HYPERLINK(Values!$B$74,Values!$A$68),IF($Z45="s",HYPERLINK(Values!$C$47,Values!$A$46&amp;"\"&amp;Values!$A$17),IF($Z45="ui",HYPERLINK(Values!$C$48,Values!$A$46&amp;"\"&amp;Values!$A$18),IF($Z45="c",HYPERLINK(Values!$C$4,Values!$A$4),IF($Z45="p",HYPERLINK(Values!$C$50&amp;"\"&amp;$E45,Values!$A$46&amp;"\"&amp;Values!$A$20&amp;"\"&amp;$E45),IF($Z45="pr",HYPERLINK(Values!$C$49,Values!$A$46&amp;"\"&amp;Values!$A$19),IF($Z45="ex",HYPERLINK(Values!$B$54,Values!$A$53&amp;" folder "&amp;$G45),IF($Z45="","What type of script is it?",IF($Z45="mc",HYPERLINK(Values!$B$57&amp;"\"&amp;$E45,Values!$A$55&amp;" "&amp;$E45&amp;"\"&amp;$G45),HYPERLINK(Values!$B$3&amp;E45&amp;"\"&amp;$H45,"OWNED\"&amp;$E45&amp;"\"&amp;$H45&amp;"\"))))))))))</f>
        <v>NO_License_Required</v>
      </c>
      <c r="AB45" s="2" t="str">
        <f>IF($Z45="un",HYPERLINK(Values!$B$73,Values!$A$68),IF($Z45="s",HYPERLINK(Values!$C$41,Values!$A$40&amp;"\"&amp;Values!$A$17),IF($Z45="ui",HYPERLINK(Values!$C$42,Values!$A$40&amp;"\"&amp;Values!$A$18),IF($Z45="c",HYPERLINK(Values!$C$4,Values!$A$4),IF($Z45="p",HYPERLINK(Values!$C$45&amp;"\"&amp;$E45,Values!$A$40&amp;"\"&amp;Values!$A$20&amp;"\"&amp;$E45),IF($Z45="pr",HYPERLINK(Values!$C$44,Values!$A$46&amp;"\"&amp;Values!$A$19),IF($Z45="ex",HYPERLINK(Values!$B$54,Values!$A$53&amp;" folder "&amp;$G45),IF($Z45="","What type of script is it?",IF($Z45="mc",HYPERLINK(Values!$B$57&amp;"\"&amp;$E45,Values!$A$55&amp;" "&amp;$E45&amp;"\"&amp;$G45),HYPERLINK(Values!$B$3&amp;F45&amp;"\"&amp;$H45,"OWNED\"&amp;$E45&amp;"\"&amp;$H45&amp;"\"))))))))))</f>
        <v>NO_License_Required</v>
      </c>
      <c r="AC45" s="2" t="str">
        <f>IF($M45=0,"CS6 unsupported",IF(AND($M45=1,$Z45="un"),HYPERLINK(Values!$B$69,Values!$A$68),IF(AND($M45=1,$Z45="s"),HYPERLINK(Values!$C$17,Values!$A$15&amp;"\"&amp;Values!$A$17),IF(AND($M45=1,$Z45="ui"),HYPERLINK(Values!$C$18,Values!$A$15&amp;"\"&amp;Values!$A$18),IF(AND($M45=1,$Z45="c"),HYPERLINK(Values!$C$4,Values!$A$4),IF(AND($M45=1,$Z45="p"),HYPERLINK(Values!$C$20&amp;"\"&amp;$E45,Values!$A$15&amp;"\"&amp;Values!$A$20&amp;"\"&amp;$E45),IF(AND($M45=1,$Z45="pr"),HYPERLINK(Values!$C$19,Values!$A$15&amp;"\"&amp;Values!$A$19),IF(AND($M45=1,$Z45="mc"),HYPERLINK(Values!$B$56,Values!$A$55&amp;" "&amp;$G45),IF(AND($M45=1,$Z45=""),"What type of script is it?",HYPERLINK(Values!$B$3&amp;E45&amp;"\"&amp;$H45,"OWNED\"&amp;$E45&amp;"\"&amp;$H45&amp;"\"))))))))))</f>
        <v>NO_License_Required</v>
      </c>
      <c r="AE45" t="s">
        <v>852</v>
      </c>
      <c r="AF45" s="57">
        <v>9.99</v>
      </c>
      <c r="AH45" s="37">
        <f t="shared" si="11"/>
        <v>0</v>
      </c>
      <c r="AI45" s="37">
        <f>IFERROR(IF(AE45="s",AH45*Values!$C$1,AF45*Values!$C$1),"")</f>
        <v>13.686300000000001</v>
      </c>
    </row>
    <row r="46" spans="2:35" x14ac:dyDescent="0.25">
      <c r="B46" s="72">
        <v>1</v>
      </c>
      <c r="C46" s="70">
        <v>100513498</v>
      </c>
      <c r="D46" s="7">
        <v>42703</v>
      </c>
      <c r="E46" s="1" t="s">
        <v>501</v>
      </c>
      <c r="F46" t="s">
        <v>1364</v>
      </c>
      <c r="G46" s="5" t="s">
        <v>1365</v>
      </c>
      <c r="H46" t="s">
        <v>1366</v>
      </c>
      <c r="I46" s="50" t="str">
        <f t="shared" si="6"/>
        <v>arrange-project-items-into-folders</v>
      </c>
      <c r="J46" t="s">
        <v>116</v>
      </c>
      <c r="K46" s="2" t="str">
        <f t="shared" si="7"/>
        <v>No license required</v>
      </c>
      <c r="L46" t="str">
        <f t="shared" si="8"/>
        <v>NO</v>
      </c>
      <c r="M46" s="72">
        <v>1</v>
      </c>
      <c r="N46" t="str">
        <f t="shared" si="9"/>
        <v>YES</v>
      </c>
      <c r="O46" t="s">
        <v>13</v>
      </c>
      <c r="P46" t="s">
        <v>180</v>
      </c>
      <c r="Q46" s="13" t="s">
        <v>241</v>
      </c>
      <c r="R46" s="11">
        <v>40210</v>
      </c>
      <c r="S46" t="s">
        <v>159</v>
      </c>
      <c r="T46" t="s">
        <v>1367</v>
      </c>
      <c r="U46" s="2" t="str">
        <f t="shared" si="10"/>
        <v>arrange-project-items-into-folders help</v>
      </c>
      <c r="W46" s="2" t="str">
        <f>HYPERLINK(Values!$B$3&amp;E46&amp;"\"&amp;$H46,"OWNED\"&amp;$E46&amp;"\"&amp;$H46&amp;"\")</f>
        <v>OWNED\Lloyd Alvarez\arrangeprojectitemsintofolders_v1.0\</v>
      </c>
      <c r="X46" s="2" t="s">
        <v>44</v>
      </c>
      <c r="Y46" s="15" t="s">
        <v>1113</v>
      </c>
      <c r="Z46" s="15" t="s">
        <v>1113</v>
      </c>
      <c r="AA46" s="2" t="str">
        <f>IF($Z46="un",HYPERLINK(Values!$B$74,Values!$A$68),IF($Z46="s",HYPERLINK(Values!$C$47,Values!$A$46&amp;"\"&amp;Values!$A$17),IF($Z46="ui",HYPERLINK(Values!$C$48,Values!$A$46&amp;"\"&amp;Values!$A$18),IF($Z46="c",HYPERLINK(Values!$C$4,Values!$A$4),IF($Z46="p",HYPERLINK(Values!$C$50&amp;"\"&amp;$E46,Values!$A$46&amp;"\"&amp;Values!$A$20&amp;"\"&amp;$E46),IF($Z46="pr",HYPERLINK(Values!$C$49,Values!$A$46&amp;"\"&amp;Values!$A$19),IF($Z46="ex",HYPERLINK(Values!$B$54,Values!$A$53&amp;" folder "&amp;$G46),IF($Z46="","What type of script is it?",IF($Z46="mc",HYPERLINK(Values!$B$57&amp;"\"&amp;$E46,Values!$A$55&amp;" "&amp;$E46&amp;"\"&amp;$G46),HYPERLINK(Values!$B$3&amp;E46&amp;"\"&amp;$H46,"OWNED\"&amp;$E46&amp;"\"&amp;$H46&amp;"\"))))))))))</f>
        <v>NO_License_Required</v>
      </c>
      <c r="AB46" s="2" t="str">
        <f>IF($Z46="un",HYPERLINK(Values!$B$73,Values!$A$68),IF($Z46="s",HYPERLINK(Values!$C$41,Values!$A$40&amp;"\"&amp;Values!$A$17),IF($Z46="ui",HYPERLINK(Values!$C$42,Values!$A$40&amp;"\"&amp;Values!$A$18),IF($Z46="c",HYPERLINK(Values!$C$4,Values!$A$4),IF($Z46="p",HYPERLINK(Values!$C$45&amp;"\"&amp;$E46,Values!$A$40&amp;"\"&amp;Values!$A$20&amp;"\"&amp;$E46),IF($Z46="pr",HYPERLINK(Values!$C$44,Values!$A$46&amp;"\"&amp;Values!$A$19),IF($Z46="ex",HYPERLINK(Values!$B$54,Values!$A$53&amp;" folder "&amp;$G46),IF($Z46="","What type of script is it?",IF($Z46="mc",HYPERLINK(Values!$B$57&amp;"\"&amp;$E46,Values!$A$55&amp;" "&amp;$E46&amp;"\"&amp;$G46),HYPERLINK(Values!$B$3&amp;F46&amp;"\"&amp;$H46,"OWNED\"&amp;$E46&amp;"\"&amp;$H46&amp;"\"))))))))))</f>
        <v>NO_License_Required</v>
      </c>
      <c r="AC46" s="2" t="str">
        <f>IF($M46=0,"CS6 unsupported",IF(AND($M46=1,$Z46="un"),HYPERLINK(Values!$B$69,Values!$A$68),IF(AND($M46=1,$Z46="s"),HYPERLINK(Values!$C$17,Values!$A$15&amp;"\"&amp;Values!$A$17),IF(AND($M46=1,$Z46="ui"),HYPERLINK(Values!$C$18,Values!$A$15&amp;"\"&amp;Values!$A$18),IF(AND($M46=1,$Z46="c"),HYPERLINK(Values!$C$4,Values!$A$4),IF(AND($M46=1,$Z46="p"),HYPERLINK(Values!$C$20&amp;"\"&amp;$E46,Values!$A$15&amp;"\"&amp;Values!$A$20&amp;"\"&amp;$E46),IF(AND($M46=1,$Z46="pr"),HYPERLINK(Values!$C$19,Values!$A$15&amp;"\"&amp;Values!$A$19),IF(AND($M46=1,$Z46="mc"),HYPERLINK(Values!$B$56,Values!$A$55&amp;" "&amp;$G46),IF(AND($M46=1,$Z46=""),"What type of script is it?",HYPERLINK(Values!$B$3&amp;E46&amp;"\"&amp;$H46,"OWNED\"&amp;$E46&amp;"\"&amp;$H46&amp;"\"))))))))))</f>
        <v>NO_License_Required</v>
      </c>
      <c r="AE46" t="s">
        <v>852</v>
      </c>
      <c r="AF46" s="57">
        <v>4.99</v>
      </c>
      <c r="AH46" s="37">
        <f t="shared" si="11"/>
        <v>0</v>
      </c>
      <c r="AI46" s="37">
        <f>IFERROR(IF(AE46="s",AH46*Values!$C$1,AF46*Values!$C$1),"")</f>
        <v>6.8363000000000005</v>
      </c>
    </row>
    <row r="47" spans="2:35" x14ac:dyDescent="0.25">
      <c r="B47" s="72">
        <v>1</v>
      </c>
      <c r="C47" s="70">
        <v>100512927</v>
      </c>
      <c r="D47" s="7">
        <v>42703</v>
      </c>
      <c r="E47" s="1" t="s">
        <v>1368</v>
      </c>
      <c r="F47" t="s">
        <v>1369</v>
      </c>
      <c r="G47" s="5" t="s">
        <v>1370</v>
      </c>
      <c r="H47" t="s">
        <v>1370</v>
      </c>
      <c r="I47" s="50" t="str">
        <f t="shared" si="6"/>
        <v>sprite-o-matic</v>
      </c>
      <c r="J47" t="s">
        <v>116</v>
      </c>
      <c r="K47" s="2" t="str">
        <f t="shared" si="7"/>
        <v>No license required</v>
      </c>
      <c r="L47" t="str">
        <f t="shared" si="8"/>
        <v>NO</v>
      </c>
      <c r="M47" s="72">
        <v>1</v>
      </c>
      <c r="N47" t="str">
        <f t="shared" si="9"/>
        <v>YES</v>
      </c>
      <c r="O47" t="s">
        <v>13</v>
      </c>
      <c r="P47" t="s">
        <v>165</v>
      </c>
      <c r="Q47" s="13" t="s">
        <v>241</v>
      </c>
      <c r="R47" s="11">
        <v>42294</v>
      </c>
      <c r="S47" t="s">
        <v>159</v>
      </c>
      <c r="T47" t="s">
        <v>1371</v>
      </c>
      <c r="U47" s="2" t="str">
        <f t="shared" si="10"/>
        <v>sprite-o-matic help</v>
      </c>
      <c r="V47" t="s">
        <v>1372</v>
      </c>
      <c r="W47" s="2" t="str">
        <f>HYPERLINK(Values!$B$3&amp;E47&amp;"\"&amp;$H47,"OWNED\"&amp;$E47&amp;"\"&amp;$H47&amp;"\")</f>
        <v>OWNED\Dillon\sprite-o-matic\</v>
      </c>
      <c r="X47" s="2" t="s">
        <v>44</v>
      </c>
      <c r="Y47" s="15" t="s">
        <v>1113</v>
      </c>
      <c r="Z47" s="15" t="s">
        <v>1113</v>
      </c>
      <c r="AA47" s="2" t="str">
        <f>IF($Z47="un",HYPERLINK(Values!$B$74,Values!$A$68),IF($Z47="s",HYPERLINK(Values!$C$47,Values!$A$46&amp;"\"&amp;Values!$A$17),IF($Z47="ui",HYPERLINK(Values!$C$48,Values!$A$46&amp;"\"&amp;Values!$A$18),IF($Z47="c",HYPERLINK(Values!$C$4,Values!$A$4),IF($Z47="p",HYPERLINK(Values!$C$50&amp;"\"&amp;$E47,Values!$A$46&amp;"\"&amp;Values!$A$20&amp;"\"&amp;$E47),IF($Z47="pr",HYPERLINK(Values!$C$49,Values!$A$46&amp;"\"&amp;Values!$A$19),IF($Z47="ex",HYPERLINK(Values!$B$54,Values!$A$53&amp;" folder "&amp;$G47),IF($Z47="","What type of script is it?",IF($Z47="mc",HYPERLINK(Values!$B$57&amp;"\"&amp;$E47,Values!$A$55&amp;" "&amp;$E47&amp;"\"&amp;$G47),HYPERLINK(Values!$B$3&amp;E47&amp;"\"&amp;$H47,"OWNED\"&amp;$E47&amp;"\"&amp;$H47&amp;"\"))))))))))</f>
        <v>NO_License_Required</v>
      </c>
      <c r="AB47" s="2" t="str">
        <f>IF($Z47="un",HYPERLINK(Values!$B$73,Values!$A$68),IF($Z47="s",HYPERLINK(Values!$C$41,Values!$A$40&amp;"\"&amp;Values!$A$17),IF($Z47="ui",HYPERLINK(Values!$C$42,Values!$A$40&amp;"\"&amp;Values!$A$18),IF($Z47="c",HYPERLINK(Values!$C$4,Values!$A$4),IF($Z47="p",HYPERLINK(Values!$C$45&amp;"\"&amp;$E47,Values!$A$40&amp;"\"&amp;Values!$A$20&amp;"\"&amp;$E47),IF($Z47="pr",HYPERLINK(Values!$C$44,Values!$A$46&amp;"\"&amp;Values!$A$19),IF($Z47="ex",HYPERLINK(Values!$B$54,Values!$A$53&amp;" folder "&amp;$G47),IF($Z47="","What type of script is it?",IF($Z47="mc",HYPERLINK(Values!$B$57&amp;"\"&amp;$E47,Values!$A$55&amp;" "&amp;$E47&amp;"\"&amp;$G47),HYPERLINK(Values!$B$3&amp;F47&amp;"\"&amp;$H47,"OWNED\"&amp;$E47&amp;"\"&amp;$H47&amp;"\"))))))))))</f>
        <v>NO_License_Required</v>
      </c>
      <c r="AC47" s="2" t="str">
        <f>IF($M47=0,"CS6 unsupported",IF(AND($M47=1,$Z47="un"),HYPERLINK(Values!$B$69,Values!$A$68),IF(AND($M47=1,$Z47="s"),HYPERLINK(Values!$C$17,Values!$A$15&amp;"\"&amp;Values!$A$17),IF(AND($M47=1,$Z47="ui"),HYPERLINK(Values!$C$18,Values!$A$15&amp;"\"&amp;Values!$A$18),IF(AND($M47=1,$Z47="c"),HYPERLINK(Values!$C$4,Values!$A$4),IF(AND($M47=1,$Z47="p"),HYPERLINK(Values!$C$20&amp;"\"&amp;$E47,Values!$A$15&amp;"\"&amp;Values!$A$20&amp;"\"&amp;$E47),IF(AND($M47=1,$Z47="pr"),HYPERLINK(Values!$C$19,Values!$A$15&amp;"\"&amp;Values!$A$19),IF(AND($M47=1,$Z47="mc"),HYPERLINK(Values!$B$56,Values!$A$55&amp;" "&amp;$G47),IF(AND($M47=1,$Z47=""),"What type of script is it?",HYPERLINK(Values!$B$3&amp;E47&amp;"\"&amp;$H47,"OWNED\"&amp;$E47&amp;"\"&amp;$H47&amp;"\"))))))))))</f>
        <v>NO_License_Required</v>
      </c>
      <c r="AE47" t="s">
        <v>852</v>
      </c>
      <c r="AF47" s="57">
        <v>9.99</v>
      </c>
      <c r="AH47" s="37">
        <f t="shared" si="11"/>
        <v>0</v>
      </c>
      <c r="AI47" s="37">
        <f>IFERROR(IF(AE47="s",AH47*Values!$C$1,AF47*Values!$C$1),"")</f>
        <v>13.686300000000001</v>
      </c>
    </row>
    <row r="48" spans="2:35" x14ac:dyDescent="0.25">
      <c r="B48" s="72">
        <v>1</v>
      </c>
      <c r="C48" s="70">
        <v>100478428</v>
      </c>
      <c r="D48" s="7">
        <v>42615</v>
      </c>
      <c r="E48" s="1" t="s">
        <v>644</v>
      </c>
      <c r="F48" t="s">
        <v>1373</v>
      </c>
      <c r="G48" s="5" t="s">
        <v>1374</v>
      </c>
      <c r="H48" t="s">
        <v>1375</v>
      </c>
      <c r="I48" s="50" t="str">
        <f t="shared" si="6"/>
        <v>trim-to-comp-contents</v>
      </c>
      <c r="J48" t="s">
        <v>116</v>
      </c>
      <c r="K48" s="2" t="str">
        <f t="shared" si="7"/>
        <v>No license required</v>
      </c>
      <c r="L48" t="str">
        <f t="shared" si="8"/>
        <v>CS4</v>
      </c>
      <c r="M48" s="72">
        <v>1</v>
      </c>
      <c r="N48" t="str">
        <f t="shared" si="9"/>
        <v>YES</v>
      </c>
      <c r="O48" t="s">
        <v>151</v>
      </c>
      <c r="P48" t="s">
        <v>98</v>
      </c>
      <c r="Q48" s="13" t="s">
        <v>603</v>
      </c>
      <c r="R48" s="11">
        <v>42250</v>
      </c>
      <c r="S48" t="s">
        <v>106</v>
      </c>
      <c r="T48" t="s">
        <v>1376</v>
      </c>
      <c r="U48" s="2" t="str">
        <f t="shared" si="10"/>
        <v>trim-to-comp-contents help</v>
      </c>
      <c r="V48" t="s">
        <v>1377</v>
      </c>
      <c r="W48" s="2" t="str">
        <f>HYPERLINK(Values!$B$3&amp;E48&amp;"\"&amp;$H48,"OWNED\"&amp;$E48&amp;"\"&amp;$H48&amp;"\")</f>
        <v>OWNED\Zack Lovatt\zl_trimcomptocontents_v1.4.1\</v>
      </c>
      <c r="X48" s="2" t="s">
        <v>44</v>
      </c>
      <c r="Y48" s="15" t="s">
        <v>1113</v>
      </c>
      <c r="Z48" s="15" t="s">
        <v>1113</v>
      </c>
      <c r="AA48" s="2" t="str">
        <f>IF($Z48="un",HYPERLINK(Values!$B$74,Values!$A$68),IF($Z48="s",HYPERLINK(Values!$C$47,Values!$A$46&amp;"\"&amp;Values!$A$17),IF($Z48="ui",HYPERLINK(Values!$C$48,Values!$A$46&amp;"\"&amp;Values!$A$18),IF($Z48="c",HYPERLINK(Values!$C$4,Values!$A$4),IF($Z48="p",HYPERLINK(Values!$C$50&amp;"\"&amp;$E48,Values!$A$46&amp;"\"&amp;Values!$A$20&amp;"\"&amp;$E48),IF($Z48="pr",HYPERLINK(Values!$C$49,Values!$A$46&amp;"\"&amp;Values!$A$19),IF($Z48="ex",HYPERLINK(Values!$B$54,Values!$A$53&amp;" folder "&amp;$G48),IF($Z48="","What type of script is it?",IF($Z48="mc",HYPERLINK(Values!$B$57&amp;"\"&amp;$E48,Values!$A$55&amp;" "&amp;$E48&amp;"\"&amp;$G48),HYPERLINK(Values!$B$3&amp;E48&amp;"\"&amp;$H48,"OWNED\"&amp;$E48&amp;"\"&amp;$H48&amp;"\"))))))))))</f>
        <v>NO_License_Required</v>
      </c>
      <c r="AB48" s="2" t="str">
        <f>IF($Z48="un",HYPERLINK(Values!$B$73,Values!$A$68),IF($Z48="s",HYPERLINK(Values!$C$41,Values!$A$40&amp;"\"&amp;Values!$A$17),IF($Z48="ui",HYPERLINK(Values!$C$42,Values!$A$40&amp;"\"&amp;Values!$A$18),IF($Z48="c",HYPERLINK(Values!$C$4,Values!$A$4),IF($Z48="p",HYPERLINK(Values!$C$45&amp;"\"&amp;$E48,Values!$A$40&amp;"\"&amp;Values!$A$20&amp;"\"&amp;$E48),IF($Z48="pr",HYPERLINK(Values!$C$44,Values!$A$46&amp;"\"&amp;Values!$A$19),IF($Z48="ex",HYPERLINK(Values!$B$54,Values!$A$53&amp;" folder "&amp;$G48),IF($Z48="","What type of script is it?",IF($Z48="mc",HYPERLINK(Values!$B$57&amp;"\"&amp;$E48,Values!$A$55&amp;" "&amp;$E48&amp;"\"&amp;$G48),HYPERLINK(Values!$B$3&amp;F48&amp;"\"&amp;$H48,"OWNED\"&amp;$E48&amp;"\"&amp;$H48&amp;"\"))))))))))</f>
        <v>NO_License_Required</v>
      </c>
      <c r="AC48" s="2" t="str">
        <f>IF($M48=0,"CS6 unsupported",IF(AND($M48=1,$Z48="un"),HYPERLINK(Values!$B$69,Values!$A$68),IF(AND($M48=1,$Z48="s"),HYPERLINK(Values!$C$17,Values!$A$15&amp;"\"&amp;Values!$A$17),IF(AND($M48=1,$Z48="ui"),HYPERLINK(Values!$C$18,Values!$A$15&amp;"\"&amp;Values!$A$18),IF(AND($M48=1,$Z48="c"),HYPERLINK(Values!$C$4,Values!$A$4),IF(AND($M48=1,$Z48="p"),HYPERLINK(Values!$C$20&amp;"\"&amp;$E48,Values!$A$15&amp;"\"&amp;Values!$A$20&amp;"\"&amp;$E48),IF(AND($M48=1,$Z48="pr"),HYPERLINK(Values!$C$19,Values!$A$15&amp;"\"&amp;Values!$A$19),IF(AND($M48=1,$Z48="mc"),HYPERLINK(Values!$B$56,Values!$A$55&amp;" "&amp;$G48),IF(AND($M48=1,$Z48=""),"What type of script is it?",HYPERLINK(Values!$B$3&amp;E48&amp;"\"&amp;$H48,"OWNED\"&amp;$E48&amp;"\"&amp;$H48&amp;"\"))))))))))</f>
        <v>NO_License_Required</v>
      </c>
      <c r="AE48" t="s">
        <v>852</v>
      </c>
      <c r="AF48" s="57">
        <v>4.99</v>
      </c>
      <c r="AH48" s="37">
        <f t="shared" si="11"/>
        <v>0</v>
      </c>
      <c r="AI48" s="37">
        <f>IFERROR(IF(AE48="s",AH48*Values!$C$1,AF48*Values!$C$1),"")</f>
        <v>6.8363000000000005</v>
      </c>
    </row>
    <row r="49" spans="2:35" x14ac:dyDescent="0.25">
      <c r="B49" s="72">
        <v>1</v>
      </c>
      <c r="C49" s="70">
        <v>100478428</v>
      </c>
      <c r="D49" s="7">
        <v>42615</v>
      </c>
      <c r="E49" s="1" t="s">
        <v>1253</v>
      </c>
      <c r="F49" t="s">
        <v>1378</v>
      </c>
      <c r="G49" s="5" t="s">
        <v>1379</v>
      </c>
      <c r="H49" t="s">
        <v>1380</v>
      </c>
      <c r="I49" s="50" t="str">
        <f t="shared" si="6"/>
        <v>recursive-scale-comp</v>
      </c>
      <c r="J49" t="s">
        <v>116</v>
      </c>
      <c r="K49" s="2" t="str">
        <f t="shared" si="7"/>
        <v>No license required</v>
      </c>
      <c r="L49" t="str">
        <f t="shared" si="8"/>
        <v>CS3</v>
      </c>
      <c r="M49" s="72">
        <v>1</v>
      </c>
      <c r="N49" t="str">
        <f t="shared" si="9"/>
        <v>YES</v>
      </c>
      <c r="O49" t="s">
        <v>188</v>
      </c>
      <c r="P49" t="s">
        <v>13</v>
      </c>
      <c r="Q49" s="13" t="s">
        <v>1381</v>
      </c>
      <c r="R49" s="11">
        <v>41334</v>
      </c>
      <c r="S49" t="s">
        <v>159</v>
      </c>
      <c r="T49" t="s">
        <v>1382</v>
      </c>
      <c r="U49" s="2" t="str">
        <f t="shared" si="10"/>
        <v>recursive-scale-comp help</v>
      </c>
      <c r="W49" s="2" t="str">
        <f>HYPERLINK(Values!$B$3&amp;E49&amp;"\"&amp;$H49,"OWNED\"&amp;$E49&amp;"\"&amp;$H49&amp;"\")</f>
        <v>OWNED\Blurrypixel Software\recursivescalecomp_v1.08\</v>
      </c>
      <c r="X49" s="2" t="s">
        <v>44</v>
      </c>
      <c r="Y49" s="15" t="s">
        <v>1113</v>
      </c>
      <c r="Z49" s="15" t="s">
        <v>1113</v>
      </c>
      <c r="AA49" s="2" t="str">
        <f>IF($Z49="un",HYPERLINK(Values!$B$74,Values!$A$68),IF($Z49="s",HYPERLINK(Values!$C$47,Values!$A$46&amp;"\"&amp;Values!$A$17),IF($Z49="ui",HYPERLINK(Values!$C$48,Values!$A$46&amp;"\"&amp;Values!$A$18),IF($Z49="c",HYPERLINK(Values!$C$4,Values!$A$4),IF($Z49="p",HYPERLINK(Values!$C$50&amp;"\"&amp;$E49,Values!$A$46&amp;"\"&amp;Values!$A$20&amp;"\"&amp;$E49),IF($Z49="pr",HYPERLINK(Values!$C$49,Values!$A$46&amp;"\"&amp;Values!$A$19),IF($Z49="ex",HYPERLINK(Values!$B$54,Values!$A$53&amp;" folder "&amp;$G49),IF($Z49="","What type of script is it?",IF($Z49="mc",HYPERLINK(Values!$B$57&amp;"\"&amp;$E49,Values!$A$55&amp;" "&amp;$E49&amp;"\"&amp;$G49),HYPERLINK(Values!$B$3&amp;E49&amp;"\"&amp;$H49,"OWNED\"&amp;$E49&amp;"\"&amp;$H49&amp;"\"))))))))))</f>
        <v>NO_License_Required</v>
      </c>
      <c r="AB49" s="2" t="str">
        <f>IF($Z49="un",HYPERLINK(Values!$B$73,Values!$A$68),IF($Z49="s",HYPERLINK(Values!$C$41,Values!$A$40&amp;"\"&amp;Values!$A$17),IF($Z49="ui",HYPERLINK(Values!$C$42,Values!$A$40&amp;"\"&amp;Values!$A$18),IF($Z49="c",HYPERLINK(Values!$C$4,Values!$A$4),IF($Z49="p",HYPERLINK(Values!$C$45&amp;"\"&amp;$E49,Values!$A$40&amp;"\"&amp;Values!$A$20&amp;"\"&amp;$E49),IF($Z49="pr",HYPERLINK(Values!$C$44,Values!$A$46&amp;"\"&amp;Values!$A$19),IF($Z49="ex",HYPERLINK(Values!$B$54,Values!$A$53&amp;" folder "&amp;$G49),IF($Z49="","What type of script is it?",IF($Z49="mc",HYPERLINK(Values!$B$57&amp;"\"&amp;$E49,Values!$A$55&amp;" "&amp;$E49&amp;"\"&amp;$G49),HYPERLINK(Values!$B$3&amp;F49&amp;"\"&amp;$H49,"OWNED\"&amp;$E49&amp;"\"&amp;$H49&amp;"\"))))))))))</f>
        <v>NO_License_Required</v>
      </c>
      <c r="AC49" s="2" t="str">
        <f>IF($M49=0,"CS6 unsupported",IF(AND($M49=1,$Z49="un"),HYPERLINK(Values!$B$69,Values!$A$68),IF(AND($M49=1,$Z49="s"),HYPERLINK(Values!$C$17,Values!$A$15&amp;"\"&amp;Values!$A$17),IF(AND($M49=1,$Z49="ui"),HYPERLINK(Values!$C$18,Values!$A$15&amp;"\"&amp;Values!$A$18),IF(AND($M49=1,$Z49="c"),HYPERLINK(Values!$C$4,Values!$A$4),IF(AND($M49=1,$Z49="p"),HYPERLINK(Values!$C$20&amp;"\"&amp;$E49,Values!$A$15&amp;"\"&amp;Values!$A$20&amp;"\"&amp;$E49),IF(AND($M49=1,$Z49="pr"),HYPERLINK(Values!$C$19,Values!$A$15&amp;"\"&amp;Values!$A$19),IF(AND($M49=1,$Z49="mc"),HYPERLINK(Values!$B$56,Values!$A$55&amp;" "&amp;$G49),IF(AND($M49=1,$Z49=""),"What type of script is it?",HYPERLINK(Values!$B$3&amp;E49&amp;"\"&amp;$H49,"OWNED\"&amp;$E49&amp;"\"&amp;$H49&amp;"\"))))))))))</f>
        <v>NO_License_Required</v>
      </c>
      <c r="AE49" t="s">
        <v>852</v>
      </c>
      <c r="AF49" s="57">
        <v>7.99</v>
      </c>
      <c r="AH49" s="37">
        <f t="shared" si="11"/>
        <v>0</v>
      </c>
      <c r="AI49" s="37">
        <f>IFERROR(IF(AE49="s",AH49*Values!$C$1,AF49*Values!$C$1),"")</f>
        <v>10.946300000000001</v>
      </c>
    </row>
    <row r="50" spans="2:35" x14ac:dyDescent="0.25">
      <c r="B50" s="72">
        <v>1</v>
      </c>
      <c r="C50" s="70">
        <v>100478428</v>
      </c>
      <c r="D50" s="7">
        <v>42615</v>
      </c>
      <c r="E50" s="1" t="s">
        <v>1346</v>
      </c>
      <c r="F50" t="s">
        <v>1383</v>
      </c>
      <c r="G50" s="5" t="s">
        <v>1384</v>
      </c>
      <c r="H50" t="s">
        <v>1385</v>
      </c>
      <c r="I50" s="50" t="str">
        <f t="shared" si="6"/>
        <v>smart-precomposer</v>
      </c>
      <c r="J50" t="s">
        <v>116</v>
      </c>
      <c r="K50" s="2" t="str">
        <f t="shared" si="7"/>
        <v>No license required</v>
      </c>
      <c r="L50" t="str">
        <f t="shared" si="8"/>
        <v>CS4</v>
      </c>
      <c r="M50" s="72">
        <v>1</v>
      </c>
      <c r="N50" t="str">
        <f t="shared" si="9"/>
        <v>YES</v>
      </c>
      <c r="O50" t="s">
        <v>151</v>
      </c>
      <c r="P50" t="s">
        <v>13</v>
      </c>
      <c r="Q50" s="13" t="s">
        <v>241</v>
      </c>
      <c r="R50" s="11">
        <v>40603</v>
      </c>
      <c r="S50" t="s">
        <v>106</v>
      </c>
      <c r="T50" t="s">
        <v>1386</v>
      </c>
      <c r="U50" s="2" t="str">
        <f t="shared" si="10"/>
        <v>smart-precomposer help</v>
      </c>
      <c r="W50" s="2" t="str">
        <f>HYPERLINK(Values!$B$3&amp;E50&amp;"\"&amp;$H50,"OWNED\"&amp;$E50&amp;"\"&amp;$H50&amp;"\")</f>
        <v>OWNED\Ben Rollason\br_smart_precomposer_v1.0\</v>
      </c>
      <c r="X50" s="2" t="s">
        <v>44</v>
      </c>
      <c r="Y50" s="15" t="s">
        <v>1113</v>
      </c>
      <c r="Z50" s="15" t="s">
        <v>1113</v>
      </c>
      <c r="AA50" s="2" t="str">
        <f>IF($Z50="un",HYPERLINK(Values!$B$74,Values!$A$68),IF($Z50="s",HYPERLINK(Values!$C$47,Values!$A$46&amp;"\"&amp;Values!$A$17),IF($Z50="ui",HYPERLINK(Values!$C$48,Values!$A$46&amp;"\"&amp;Values!$A$18),IF($Z50="c",HYPERLINK(Values!$C$4,Values!$A$4),IF($Z50="p",HYPERLINK(Values!$C$50&amp;"\"&amp;$E50,Values!$A$46&amp;"\"&amp;Values!$A$20&amp;"\"&amp;$E50),IF($Z50="pr",HYPERLINK(Values!$C$49,Values!$A$46&amp;"\"&amp;Values!$A$19),IF($Z50="ex",HYPERLINK(Values!$B$54,Values!$A$53&amp;" folder "&amp;$G50),IF($Z50="","What type of script is it?",IF($Z50="mc",HYPERLINK(Values!$B$57&amp;"\"&amp;$E50,Values!$A$55&amp;" "&amp;$E50&amp;"\"&amp;$G50),HYPERLINK(Values!$B$3&amp;E50&amp;"\"&amp;$H50,"OWNED\"&amp;$E50&amp;"\"&amp;$H50&amp;"\"))))))))))</f>
        <v>NO_License_Required</v>
      </c>
      <c r="AB50" s="2" t="str">
        <f>IF($Z50="un",HYPERLINK(Values!$B$73,Values!$A$68),IF($Z50="s",HYPERLINK(Values!$C$41,Values!$A$40&amp;"\"&amp;Values!$A$17),IF($Z50="ui",HYPERLINK(Values!$C$42,Values!$A$40&amp;"\"&amp;Values!$A$18),IF($Z50="c",HYPERLINK(Values!$C$4,Values!$A$4),IF($Z50="p",HYPERLINK(Values!$C$45&amp;"\"&amp;$E50,Values!$A$40&amp;"\"&amp;Values!$A$20&amp;"\"&amp;$E50),IF($Z50="pr",HYPERLINK(Values!$C$44,Values!$A$46&amp;"\"&amp;Values!$A$19),IF($Z50="ex",HYPERLINK(Values!$B$54,Values!$A$53&amp;" folder "&amp;$G50),IF($Z50="","What type of script is it?",IF($Z50="mc",HYPERLINK(Values!$B$57&amp;"\"&amp;$E50,Values!$A$55&amp;" "&amp;$E50&amp;"\"&amp;$G50),HYPERLINK(Values!$B$3&amp;F50&amp;"\"&amp;$H50,"OWNED\"&amp;$E50&amp;"\"&amp;$H50&amp;"\"))))))))))</f>
        <v>NO_License_Required</v>
      </c>
      <c r="AC50" s="2" t="str">
        <f>IF($M50=0,"CS6 unsupported",IF(AND($M50=1,$Z50="un"),HYPERLINK(Values!$B$69,Values!$A$68),IF(AND($M50=1,$Z50="s"),HYPERLINK(Values!$C$17,Values!$A$15&amp;"\"&amp;Values!$A$17),IF(AND($M50=1,$Z50="ui"),HYPERLINK(Values!$C$18,Values!$A$15&amp;"\"&amp;Values!$A$18),IF(AND($M50=1,$Z50="c"),HYPERLINK(Values!$C$4,Values!$A$4),IF(AND($M50=1,$Z50="p"),HYPERLINK(Values!$C$20&amp;"\"&amp;$E50,Values!$A$15&amp;"\"&amp;Values!$A$20&amp;"\"&amp;$E50),IF(AND($M50=1,$Z50="pr"),HYPERLINK(Values!$C$19,Values!$A$15&amp;"\"&amp;Values!$A$19),IF(AND($M50=1,$Z50="mc"),HYPERLINK(Values!$B$56,Values!$A$55&amp;" "&amp;$G50),IF(AND($M50=1,$Z50=""),"What type of script is it?",HYPERLINK(Values!$B$3&amp;E50&amp;"\"&amp;$H50,"OWNED\"&amp;$E50&amp;"\"&amp;$H50&amp;"\"))))))))))</f>
        <v>NO_License_Required</v>
      </c>
      <c r="AE50" t="s">
        <v>852</v>
      </c>
      <c r="AF50" s="57">
        <v>29.99</v>
      </c>
      <c r="AH50" s="37">
        <f t="shared" si="11"/>
        <v>0</v>
      </c>
      <c r="AI50" s="37">
        <f>IFERROR(IF(AE50="s",AH50*Values!$C$1,AF50*Values!$C$1),"")</f>
        <v>41.086300000000001</v>
      </c>
    </row>
    <row r="51" spans="2:35" x14ac:dyDescent="0.25">
      <c r="B51" s="72">
        <v>1</v>
      </c>
      <c r="C51" s="70">
        <v>100326331</v>
      </c>
      <c r="D51" s="7">
        <v>42598</v>
      </c>
      <c r="E51" s="1" t="s">
        <v>590</v>
      </c>
      <c r="F51" t="s">
        <v>1387</v>
      </c>
      <c r="G51" s="5" t="s">
        <v>1388</v>
      </c>
      <c r="H51" t="s">
        <v>1389</v>
      </c>
      <c r="I51" s="50" t="str">
        <f t="shared" si="6"/>
        <v>shortcut-key-reference</v>
      </c>
      <c r="J51" t="s">
        <v>116</v>
      </c>
      <c r="K51" s="2" t="str">
        <f t="shared" si="7"/>
        <v>No license required</v>
      </c>
      <c r="L51" t="str">
        <f t="shared" si="8"/>
        <v>CS3</v>
      </c>
      <c r="M51" s="72">
        <v>1</v>
      </c>
      <c r="N51" t="str">
        <f t="shared" si="9"/>
        <v>YES</v>
      </c>
      <c r="O51" t="s">
        <v>188</v>
      </c>
      <c r="P51" t="s">
        <v>13</v>
      </c>
      <c r="Q51" s="13" t="s">
        <v>1390</v>
      </c>
      <c r="R51" s="11">
        <v>40909</v>
      </c>
      <c r="S51" t="s">
        <v>106</v>
      </c>
      <c r="T51" t="s">
        <v>1391</v>
      </c>
      <c r="U51" s="2" t="str">
        <f t="shared" si="10"/>
        <v>shortcut-key-reference help</v>
      </c>
      <c r="V51" t="s">
        <v>1392</v>
      </c>
      <c r="W51" s="2" t="str">
        <f>HYPERLINK(Values!$B$3&amp;E51&amp;"\"&amp;$H51,"OWNED\"&amp;$E51&amp;"\"&amp;$H51&amp;"\")</f>
        <v>OWNED\David Torno\shortcut_key_reference_v2.3\</v>
      </c>
      <c r="X51" s="2" t="s">
        <v>44</v>
      </c>
      <c r="Y51" s="15" t="s">
        <v>1113</v>
      </c>
      <c r="Z51" s="15" t="s">
        <v>1113</v>
      </c>
      <c r="AA51" s="2" t="str">
        <f>IF($Z51="un",HYPERLINK(Values!$B$74,Values!$A$68),IF($Z51="s",HYPERLINK(Values!$C$47,Values!$A$46&amp;"\"&amp;Values!$A$17),IF($Z51="ui",HYPERLINK(Values!$C$48,Values!$A$46&amp;"\"&amp;Values!$A$18),IF($Z51="c",HYPERLINK(Values!$C$4,Values!$A$4),IF($Z51="p",HYPERLINK(Values!$C$50&amp;"\"&amp;$E51,Values!$A$46&amp;"\"&amp;Values!$A$20&amp;"\"&amp;$E51),IF($Z51="pr",HYPERLINK(Values!$C$49,Values!$A$46&amp;"\"&amp;Values!$A$19),IF($Z51="ex",HYPERLINK(Values!$B$54,Values!$A$53&amp;" folder "&amp;$G51),IF($Z51="","What type of script is it?",IF($Z51="mc",HYPERLINK(Values!$B$57&amp;"\"&amp;$E51,Values!$A$55&amp;" "&amp;$E51&amp;"\"&amp;$G51),HYPERLINK(Values!$B$3&amp;E51&amp;"\"&amp;$H51,"OWNED\"&amp;$E51&amp;"\"&amp;$H51&amp;"\"))))))))))</f>
        <v>NO_License_Required</v>
      </c>
      <c r="AB51" s="2" t="str">
        <f>IF($Z51="un",HYPERLINK(Values!$B$73,Values!$A$68),IF($Z51="s",HYPERLINK(Values!$C$41,Values!$A$40&amp;"\"&amp;Values!$A$17),IF($Z51="ui",HYPERLINK(Values!$C$42,Values!$A$40&amp;"\"&amp;Values!$A$18),IF($Z51="c",HYPERLINK(Values!$C$4,Values!$A$4),IF($Z51="p",HYPERLINK(Values!$C$45&amp;"\"&amp;$E51,Values!$A$40&amp;"\"&amp;Values!$A$20&amp;"\"&amp;$E51),IF($Z51="pr",HYPERLINK(Values!$C$44,Values!$A$46&amp;"\"&amp;Values!$A$19),IF($Z51="ex",HYPERLINK(Values!$B$54,Values!$A$53&amp;" folder "&amp;$G51),IF($Z51="","What type of script is it?",IF($Z51="mc",HYPERLINK(Values!$B$57&amp;"\"&amp;$E51,Values!$A$55&amp;" "&amp;$E51&amp;"\"&amp;$G51),HYPERLINK(Values!$B$3&amp;F51&amp;"\"&amp;$H51,"OWNED\"&amp;$E51&amp;"\"&amp;$H51&amp;"\"))))))))))</f>
        <v>NO_License_Required</v>
      </c>
      <c r="AC51" s="2" t="str">
        <f>IF($M51=0,"CS6 unsupported",IF(AND($M51=1,$Z51="un"),HYPERLINK(Values!$B$69,Values!$A$68),IF(AND($M51=1,$Z51="s"),HYPERLINK(Values!$C$17,Values!$A$15&amp;"\"&amp;Values!$A$17),IF(AND($M51=1,$Z51="ui"),HYPERLINK(Values!$C$18,Values!$A$15&amp;"\"&amp;Values!$A$18),IF(AND($M51=1,$Z51="c"),HYPERLINK(Values!$C$4,Values!$A$4),IF(AND($M51=1,$Z51="p"),HYPERLINK(Values!$C$20&amp;"\"&amp;$E51,Values!$A$15&amp;"\"&amp;Values!$A$20&amp;"\"&amp;$E51),IF(AND($M51=1,$Z51="pr"),HYPERLINK(Values!$C$19,Values!$A$15&amp;"\"&amp;Values!$A$19),IF(AND($M51=1,$Z51="mc"),HYPERLINK(Values!$B$56,Values!$A$55&amp;" "&amp;$G51),IF(AND($M51=1,$Z51=""),"What type of script is it?",HYPERLINK(Values!$B$3&amp;E51&amp;"\"&amp;$H51,"OWNED\"&amp;$E51&amp;"\"&amp;$H51&amp;"\"))))))))))</f>
        <v>NO_License_Required</v>
      </c>
      <c r="AE51" t="s">
        <v>852</v>
      </c>
      <c r="AF51" s="57">
        <v>9.99</v>
      </c>
      <c r="AH51" s="37">
        <f t="shared" si="11"/>
        <v>0</v>
      </c>
      <c r="AI51" s="37">
        <f>IFERROR(IF(AE51="s",AH51*Values!$C$1,AF51*Values!$C$1),"")</f>
        <v>13.686300000000001</v>
      </c>
    </row>
    <row r="52" spans="2:35" x14ac:dyDescent="0.25">
      <c r="B52" s="72">
        <v>1</v>
      </c>
      <c r="C52" s="70">
        <v>100326331</v>
      </c>
      <c r="D52" s="7">
        <v>42598</v>
      </c>
      <c r="E52" s="1" t="s">
        <v>1306</v>
      </c>
      <c r="F52" t="s">
        <v>1393</v>
      </c>
      <c r="G52" s="5" t="s">
        <v>1394</v>
      </c>
      <c r="H52" t="s">
        <v>1395</v>
      </c>
      <c r="I52" s="50" t="str">
        <f t="shared" si="6"/>
        <v>aemap</v>
      </c>
      <c r="J52" t="s">
        <v>116</v>
      </c>
      <c r="K52" s="2" t="str">
        <f t="shared" si="7"/>
        <v>No license required</v>
      </c>
      <c r="L52" t="str">
        <f t="shared" si="8"/>
        <v>CS4</v>
      </c>
      <c r="M52" s="72">
        <v>1</v>
      </c>
      <c r="N52" t="str">
        <f t="shared" si="9"/>
        <v>YES</v>
      </c>
      <c r="O52" t="s">
        <v>151</v>
      </c>
      <c r="P52" t="s">
        <v>124</v>
      </c>
      <c r="Q52" s="13" t="s">
        <v>1396</v>
      </c>
      <c r="R52" s="11">
        <v>42176</v>
      </c>
      <c r="S52" t="s">
        <v>159</v>
      </c>
      <c r="T52" t="s">
        <v>1397</v>
      </c>
      <c r="U52" s="2" t="str">
        <f t="shared" si="10"/>
        <v>aemap help</v>
      </c>
      <c r="V52" t="s">
        <v>1398</v>
      </c>
      <c r="W52" s="2" t="str">
        <f>HYPERLINK(Values!$B$3&amp;E52&amp;"\"&amp;$H52,"OWNED\"&amp;$E52&amp;"\"&amp;$H52&amp;"\")</f>
        <v>OWNED\Fabian Moron Zirfas\aemap.0.7.2\</v>
      </c>
      <c r="X52" s="2" t="s">
        <v>44</v>
      </c>
      <c r="Y52" s="15" t="s">
        <v>1113</v>
      </c>
      <c r="Z52" s="15" t="s">
        <v>1113</v>
      </c>
      <c r="AA52" s="2" t="str">
        <f>IF($Z52="un",HYPERLINK(Values!$B$74,Values!$A$68),IF($Z52="s",HYPERLINK(Values!$C$47,Values!$A$46&amp;"\"&amp;Values!$A$17),IF($Z52="ui",HYPERLINK(Values!$C$48,Values!$A$46&amp;"\"&amp;Values!$A$18),IF($Z52="c",HYPERLINK(Values!$C$4,Values!$A$4),IF($Z52="p",HYPERLINK(Values!$C$50&amp;"\"&amp;$E52,Values!$A$46&amp;"\"&amp;Values!$A$20&amp;"\"&amp;$E52),IF($Z52="pr",HYPERLINK(Values!$C$49,Values!$A$46&amp;"\"&amp;Values!$A$19),IF($Z52="ex",HYPERLINK(Values!$B$54,Values!$A$53&amp;" folder "&amp;$G52),IF($Z52="","What type of script is it?",IF($Z52="mc",HYPERLINK(Values!$B$57&amp;"\"&amp;$E52,Values!$A$55&amp;" "&amp;$E52&amp;"\"&amp;$G52),HYPERLINK(Values!$B$3&amp;E52&amp;"\"&amp;$H52,"OWNED\"&amp;$E52&amp;"\"&amp;$H52&amp;"\"))))))))))</f>
        <v>NO_License_Required</v>
      </c>
      <c r="AB52" s="2" t="str">
        <f>IF($Z52="un",HYPERLINK(Values!$B$73,Values!$A$68),IF($Z52="s",HYPERLINK(Values!$C$41,Values!$A$40&amp;"\"&amp;Values!$A$17),IF($Z52="ui",HYPERLINK(Values!$C$42,Values!$A$40&amp;"\"&amp;Values!$A$18),IF($Z52="c",HYPERLINK(Values!$C$4,Values!$A$4),IF($Z52="p",HYPERLINK(Values!$C$45&amp;"\"&amp;$E52,Values!$A$40&amp;"\"&amp;Values!$A$20&amp;"\"&amp;$E52),IF($Z52="pr",HYPERLINK(Values!$C$44,Values!$A$46&amp;"\"&amp;Values!$A$19),IF($Z52="ex",HYPERLINK(Values!$B$54,Values!$A$53&amp;" folder "&amp;$G52),IF($Z52="","What type of script is it?",IF($Z52="mc",HYPERLINK(Values!$B$57&amp;"\"&amp;$E52,Values!$A$55&amp;" "&amp;$E52&amp;"\"&amp;$G52),HYPERLINK(Values!$B$3&amp;F52&amp;"\"&amp;$H52,"OWNED\"&amp;$E52&amp;"\"&amp;$H52&amp;"\"))))))))))</f>
        <v>NO_License_Required</v>
      </c>
      <c r="AC52" s="2" t="str">
        <f>IF($M52=0,"CS6 unsupported",IF(AND($M52=1,$Z52="un"),HYPERLINK(Values!$B$69,Values!$A$68),IF(AND($M52=1,$Z52="s"),HYPERLINK(Values!$C$17,Values!$A$15&amp;"\"&amp;Values!$A$17),IF(AND($M52=1,$Z52="ui"),HYPERLINK(Values!$C$18,Values!$A$15&amp;"\"&amp;Values!$A$18),IF(AND($M52=1,$Z52="c"),HYPERLINK(Values!$C$4,Values!$A$4),IF(AND($M52=1,$Z52="p"),HYPERLINK(Values!$C$20&amp;"\"&amp;$E52,Values!$A$15&amp;"\"&amp;Values!$A$20&amp;"\"&amp;$E52),IF(AND($M52=1,$Z52="pr"),HYPERLINK(Values!$C$19,Values!$A$15&amp;"\"&amp;Values!$A$19),IF(AND($M52=1,$Z52="mc"),HYPERLINK(Values!$B$56,Values!$A$55&amp;" "&amp;$G52),IF(AND($M52=1,$Z52=""),"What type of script is it?",HYPERLINK(Values!$B$3&amp;E52&amp;"\"&amp;$H52,"OWNED\"&amp;$E52&amp;"\"&amp;$H52&amp;"\"))))))))))</f>
        <v>NO_License_Required</v>
      </c>
      <c r="AD52" t="s">
        <v>1399</v>
      </c>
      <c r="AE52" t="s">
        <v>852</v>
      </c>
      <c r="AF52" s="57">
        <v>42.23</v>
      </c>
      <c r="AH52" s="37">
        <f t="shared" si="11"/>
        <v>0</v>
      </c>
      <c r="AI52" s="37">
        <f>IFERROR(IF(AE52="s",AH52*Values!$C$1,AF52*Values!$C$1),"")</f>
        <v>57.8551</v>
      </c>
    </row>
    <row r="53" spans="2:35" x14ac:dyDescent="0.25">
      <c r="B53" s="72">
        <v>1</v>
      </c>
      <c r="C53" s="70">
        <v>100470130</v>
      </c>
      <c r="D53" s="7">
        <v>42593</v>
      </c>
      <c r="E53" s="1" t="s">
        <v>501</v>
      </c>
      <c r="F53" t="s">
        <v>1400</v>
      </c>
      <c r="G53" s="5" t="s">
        <v>1401</v>
      </c>
      <c r="H53" t="s">
        <v>1402</v>
      </c>
      <c r="I53" s="50" t="str">
        <f t="shared" si="6"/>
        <v>fit2frame</v>
      </c>
      <c r="J53" t="s">
        <v>116</v>
      </c>
      <c r="K53" s="2" t="str">
        <f t="shared" si="7"/>
        <v>No license required</v>
      </c>
      <c r="L53" t="str">
        <f t="shared" si="8"/>
        <v>NO</v>
      </c>
      <c r="M53" s="72">
        <v>1</v>
      </c>
      <c r="N53" t="str">
        <f t="shared" si="9"/>
        <v>YES</v>
      </c>
      <c r="O53" t="s">
        <v>13</v>
      </c>
      <c r="P53" t="s">
        <v>180</v>
      </c>
      <c r="Q53" s="13" t="s">
        <v>197</v>
      </c>
      <c r="R53" s="11">
        <v>40198</v>
      </c>
      <c r="S53" t="s">
        <v>159</v>
      </c>
      <c r="T53" t="s">
        <v>1403</v>
      </c>
      <c r="U53" s="2" t="str">
        <f t="shared" si="10"/>
        <v>fit2frame help</v>
      </c>
      <c r="W53" s="2" t="str">
        <f>HYPERLINK(Values!$B$3&amp;E53&amp;"\"&amp;$H53,"OWNED\"&amp;$E53&amp;"\"&amp;$H53&amp;"\")</f>
        <v>OWNED\Lloyd Alvarez\fit2frame_set_v1.1\</v>
      </c>
      <c r="X53" s="2" t="s">
        <v>44</v>
      </c>
      <c r="Y53" s="15" t="s">
        <v>1113</v>
      </c>
      <c r="Z53" s="15" t="s">
        <v>1113</v>
      </c>
      <c r="AA53" s="2" t="str">
        <f>IF($Z53="un",HYPERLINK(Values!$B$74,Values!$A$68),IF($Z53="s",HYPERLINK(Values!$C$47,Values!$A$46&amp;"\"&amp;Values!$A$17),IF($Z53="ui",HYPERLINK(Values!$C$48,Values!$A$46&amp;"\"&amp;Values!$A$18),IF($Z53="c",HYPERLINK(Values!$C$4,Values!$A$4),IF($Z53="p",HYPERLINK(Values!$C$50&amp;"\"&amp;$E53,Values!$A$46&amp;"\"&amp;Values!$A$20&amp;"\"&amp;$E53),IF($Z53="pr",HYPERLINK(Values!$C$49,Values!$A$46&amp;"\"&amp;Values!$A$19),IF($Z53="ex",HYPERLINK(Values!$B$54,Values!$A$53&amp;" folder "&amp;$G53),IF($Z53="","What type of script is it?",IF($Z53="mc",HYPERLINK(Values!$B$57&amp;"\"&amp;$E53,Values!$A$55&amp;" "&amp;$E53&amp;"\"&amp;$G53),HYPERLINK(Values!$B$3&amp;E53&amp;"\"&amp;$H53,"OWNED\"&amp;$E53&amp;"\"&amp;$H53&amp;"\"))))))))))</f>
        <v>NO_License_Required</v>
      </c>
      <c r="AB53" s="2" t="str">
        <f>IF($Z53="un",HYPERLINK(Values!$B$73,Values!$A$68),IF($Z53="s",HYPERLINK(Values!$C$41,Values!$A$40&amp;"\"&amp;Values!$A$17),IF($Z53="ui",HYPERLINK(Values!$C$42,Values!$A$40&amp;"\"&amp;Values!$A$18),IF($Z53="c",HYPERLINK(Values!$C$4,Values!$A$4),IF($Z53="p",HYPERLINK(Values!$C$45&amp;"\"&amp;$E53,Values!$A$40&amp;"\"&amp;Values!$A$20&amp;"\"&amp;$E53),IF($Z53="pr",HYPERLINK(Values!$C$44,Values!$A$46&amp;"\"&amp;Values!$A$19),IF($Z53="ex",HYPERLINK(Values!$B$54,Values!$A$53&amp;" folder "&amp;$G53),IF($Z53="","What type of script is it?",IF($Z53="mc",HYPERLINK(Values!$B$57&amp;"\"&amp;$E53,Values!$A$55&amp;" "&amp;$E53&amp;"\"&amp;$G53),HYPERLINK(Values!$B$3&amp;F53&amp;"\"&amp;$H53,"OWNED\"&amp;$E53&amp;"\"&amp;$H53&amp;"\"))))))))))</f>
        <v>NO_License_Required</v>
      </c>
      <c r="AC53" s="2" t="str">
        <f>IF($M53=0,"CS6 unsupported",IF(AND($M53=1,$Z53="un"),HYPERLINK(Values!$B$69,Values!$A$68),IF(AND($M53=1,$Z53="s"),HYPERLINK(Values!$C$17,Values!$A$15&amp;"\"&amp;Values!$A$17),IF(AND($M53=1,$Z53="ui"),HYPERLINK(Values!$C$18,Values!$A$15&amp;"\"&amp;Values!$A$18),IF(AND($M53=1,$Z53="c"),HYPERLINK(Values!$C$4,Values!$A$4),IF(AND($M53=1,$Z53="p"),HYPERLINK(Values!$C$20&amp;"\"&amp;$E53,Values!$A$15&amp;"\"&amp;Values!$A$20&amp;"\"&amp;$E53),IF(AND($M53=1,$Z53="pr"),HYPERLINK(Values!$C$19,Values!$A$15&amp;"\"&amp;Values!$A$19),IF(AND($M53=1,$Z53="mc"),HYPERLINK(Values!$B$56,Values!$A$55&amp;" "&amp;$G53),IF(AND($M53=1,$Z53=""),"What type of script is it?",HYPERLINK(Values!$B$3&amp;E53&amp;"\"&amp;$H53,"OWNED\"&amp;$E53&amp;"\"&amp;$H53&amp;"\"))))))))))</f>
        <v>NO_License_Required</v>
      </c>
      <c r="AE53" t="s">
        <v>852</v>
      </c>
      <c r="AF53" s="57">
        <v>9.99</v>
      </c>
      <c r="AH53" s="37">
        <f t="shared" si="11"/>
        <v>0</v>
      </c>
      <c r="AI53" s="37">
        <f>IFERROR(IF(AE53="s",AH53*Values!$C$1,AF53*Values!$C$1),"")</f>
        <v>13.686300000000001</v>
      </c>
    </row>
    <row r="54" spans="2:35" x14ac:dyDescent="0.25">
      <c r="B54" s="72">
        <v>1</v>
      </c>
      <c r="C54" s="70">
        <v>100465984</v>
      </c>
      <c r="D54" s="7">
        <v>42582</v>
      </c>
      <c r="E54" s="1" t="s">
        <v>501</v>
      </c>
      <c r="F54" t="s">
        <v>1404</v>
      </c>
      <c r="G54" s="5" t="s">
        <v>1405</v>
      </c>
      <c r="H54" t="s">
        <v>1406</v>
      </c>
      <c r="I54" s="50" t="str">
        <f t="shared" si="6"/>
        <v>throttle-n-purge</v>
      </c>
      <c r="J54" t="s">
        <v>116</v>
      </c>
      <c r="K54" s="2" t="str">
        <f t="shared" si="7"/>
        <v>No license required</v>
      </c>
      <c r="L54" t="str">
        <f t="shared" si="8"/>
        <v>CS4</v>
      </c>
      <c r="M54" s="72">
        <v>1</v>
      </c>
      <c r="N54" t="str">
        <f t="shared" si="9"/>
        <v>YES</v>
      </c>
      <c r="O54" t="s">
        <v>151</v>
      </c>
      <c r="P54" t="s">
        <v>124</v>
      </c>
      <c r="Q54" s="13" t="s">
        <v>1407</v>
      </c>
      <c r="R54" s="11">
        <v>41306</v>
      </c>
      <c r="S54" t="s">
        <v>159</v>
      </c>
      <c r="T54" t="s">
        <v>1408</v>
      </c>
      <c r="U54" s="2" t="str">
        <f t="shared" si="10"/>
        <v>throttle-n-purge help</v>
      </c>
      <c r="V54" t="s">
        <v>1409</v>
      </c>
      <c r="W54" s="2" t="str">
        <f>HYPERLINK(Values!$B$3&amp;E54&amp;"\"&amp;$H54,"OWNED\"&amp;$E54&amp;"\"&amp;$H54&amp;"\")</f>
        <v>OWNED\Lloyd Alvarez\throttle-n-purge_v1.9\</v>
      </c>
      <c r="X54" s="2" t="s">
        <v>44</v>
      </c>
      <c r="Y54" s="15" t="s">
        <v>1113</v>
      </c>
      <c r="Z54" s="15" t="s">
        <v>1113</v>
      </c>
      <c r="AA54" s="2" t="str">
        <f>IF($Z54="un",HYPERLINK(Values!$B$74,Values!$A$68),IF($Z54="s",HYPERLINK(Values!$C$47,Values!$A$46&amp;"\"&amp;Values!$A$17),IF($Z54="ui",HYPERLINK(Values!$C$48,Values!$A$46&amp;"\"&amp;Values!$A$18),IF($Z54="c",HYPERLINK(Values!$C$4,Values!$A$4),IF($Z54="p",HYPERLINK(Values!$C$50&amp;"\"&amp;$E54,Values!$A$46&amp;"\"&amp;Values!$A$20&amp;"\"&amp;$E54),IF($Z54="pr",HYPERLINK(Values!$C$49,Values!$A$46&amp;"\"&amp;Values!$A$19),IF($Z54="ex",HYPERLINK(Values!$B$54,Values!$A$53&amp;" folder "&amp;$G54),IF($Z54="","What type of script is it?",IF($Z54="mc",HYPERLINK(Values!$B$57&amp;"\"&amp;$E54,Values!$A$55&amp;" "&amp;$E54&amp;"\"&amp;$G54),HYPERLINK(Values!$B$3&amp;E54&amp;"\"&amp;$H54,"OWNED\"&amp;$E54&amp;"\"&amp;$H54&amp;"\"))))))))))</f>
        <v>NO_License_Required</v>
      </c>
      <c r="AB54" s="2" t="str">
        <f>IF($Z54="un",HYPERLINK(Values!$B$73,Values!$A$68),IF($Z54="s",HYPERLINK(Values!$C$41,Values!$A$40&amp;"\"&amp;Values!$A$17),IF($Z54="ui",HYPERLINK(Values!$C$42,Values!$A$40&amp;"\"&amp;Values!$A$18),IF($Z54="c",HYPERLINK(Values!$C$4,Values!$A$4),IF($Z54="p",HYPERLINK(Values!$C$45&amp;"\"&amp;$E54,Values!$A$40&amp;"\"&amp;Values!$A$20&amp;"\"&amp;$E54),IF($Z54="pr",HYPERLINK(Values!$C$44,Values!$A$46&amp;"\"&amp;Values!$A$19),IF($Z54="ex",HYPERLINK(Values!$B$54,Values!$A$53&amp;" folder "&amp;$G54),IF($Z54="","What type of script is it?",IF($Z54="mc",HYPERLINK(Values!$B$57&amp;"\"&amp;$E54,Values!$A$55&amp;" "&amp;$E54&amp;"\"&amp;$G54),HYPERLINK(Values!$B$3&amp;F54&amp;"\"&amp;$H54,"OWNED\"&amp;$E54&amp;"\"&amp;$H54&amp;"\"))))))))))</f>
        <v>NO_License_Required</v>
      </c>
      <c r="AC54" s="2" t="str">
        <f>IF($M54=0,"CS6 unsupported",IF(AND($M54=1,$Z54="un"),HYPERLINK(Values!$B$69,Values!$A$68),IF(AND($M54=1,$Z54="s"),HYPERLINK(Values!$C$17,Values!$A$15&amp;"\"&amp;Values!$A$17),IF(AND($M54=1,$Z54="ui"),HYPERLINK(Values!$C$18,Values!$A$15&amp;"\"&amp;Values!$A$18),IF(AND($M54=1,$Z54="c"),HYPERLINK(Values!$C$4,Values!$A$4),IF(AND($M54=1,$Z54="p"),HYPERLINK(Values!$C$20&amp;"\"&amp;$E54,Values!$A$15&amp;"\"&amp;Values!$A$20&amp;"\"&amp;$E54),IF(AND($M54=1,$Z54="pr"),HYPERLINK(Values!$C$19,Values!$A$15&amp;"\"&amp;Values!$A$19),IF(AND($M54=1,$Z54="mc"),HYPERLINK(Values!$B$56,Values!$A$55&amp;" "&amp;$G54),IF(AND($M54=1,$Z54=""),"What type of script is it?",HYPERLINK(Values!$B$3&amp;E54&amp;"\"&amp;$H54,"OWNED\"&amp;$E54&amp;"\"&amp;$H54&amp;"\"))))))))))</f>
        <v>NO_License_Required</v>
      </c>
      <c r="AE54" t="s">
        <v>852</v>
      </c>
      <c r="AF54" s="57">
        <v>9.99</v>
      </c>
      <c r="AH54" s="37">
        <f t="shared" si="11"/>
        <v>0</v>
      </c>
      <c r="AI54" s="37">
        <f>IFERROR(IF(AE54="s",AH54*Values!$C$1,AF54*Values!$C$1),"")</f>
        <v>13.686300000000001</v>
      </c>
    </row>
    <row r="55" spans="2:35" x14ac:dyDescent="0.25">
      <c r="B55" s="72">
        <v>1</v>
      </c>
      <c r="C55" s="70">
        <v>100465984</v>
      </c>
      <c r="D55" s="7">
        <v>42582</v>
      </c>
      <c r="E55" s="1" t="s">
        <v>501</v>
      </c>
      <c r="F55" t="s">
        <v>1410</v>
      </c>
      <c r="G55" s="5" t="s">
        <v>1411</v>
      </c>
      <c r="H55" t="s">
        <v>1412</v>
      </c>
      <c r="I55" s="50" t="str">
        <f t="shared" si="6"/>
        <v>photoorientationfixer</v>
      </c>
      <c r="J55" t="s">
        <v>116</v>
      </c>
      <c r="K55" s="2" t="str">
        <f t="shared" si="7"/>
        <v>No license required</v>
      </c>
      <c r="L55" t="str">
        <f t="shared" si="8"/>
        <v>NO</v>
      </c>
      <c r="M55" s="72">
        <v>1</v>
      </c>
      <c r="N55" t="str">
        <f t="shared" si="9"/>
        <v>YES</v>
      </c>
      <c r="O55" t="s">
        <v>13</v>
      </c>
      <c r="P55" t="s">
        <v>180</v>
      </c>
      <c r="Q55" s="13" t="s">
        <v>241</v>
      </c>
      <c r="R55" s="11">
        <v>40179</v>
      </c>
      <c r="S55" t="s">
        <v>159</v>
      </c>
      <c r="T55" t="s">
        <v>1413</v>
      </c>
      <c r="U55" s="2" t="str">
        <f t="shared" si="10"/>
        <v>photoorientationfixer help</v>
      </c>
      <c r="W55" s="2" t="str">
        <f>HYPERLINK(Values!$B$3&amp;E55&amp;"\"&amp;$H55,"OWNED\"&amp;$E55&amp;"\"&amp;$H55&amp;"\")</f>
        <v>OWNED\Lloyd Alvarez\photoorientationfixer_v1.0\</v>
      </c>
      <c r="X55" s="2" t="s">
        <v>44</v>
      </c>
      <c r="Y55" s="15" t="s">
        <v>1113</v>
      </c>
      <c r="Z55" s="15" t="s">
        <v>1113</v>
      </c>
      <c r="AA55" s="2" t="str">
        <f>IF($Z55="un",HYPERLINK(Values!$B$74,Values!$A$68),IF($Z55="s",HYPERLINK(Values!$C$47,Values!$A$46&amp;"\"&amp;Values!$A$17),IF($Z55="ui",HYPERLINK(Values!$C$48,Values!$A$46&amp;"\"&amp;Values!$A$18),IF($Z55="c",HYPERLINK(Values!$C$4,Values!$A$4),IF($Z55="p",HYPERLINK(Values!$C$50&amp;"\"&amp;$E55,Values!$A$46&amp;"\"&amp;Values!$A$20&amp;"\"&amp;$E55),IF($Z55="pr",HYPERLINK(Values!$C$49,Values!$A$46&amp;"\"&amp;Values!$A$19),IF($Z55="ex",HYPERLINK(Values!$B$54,Values!$A$53&amp;" folder "&amp;$G55),IF($Z55="","What type of script is it?",IF($Z55="mc",HYPERLINK(Values!$B$57&amp;"\"&amp;$E55,Values!$A$55&amp;" "&amp;$E55&amp;"\"&amp;$G55),HYPERLINK(Values!$B$3&amp;E55&amp;"\"&amp;$H55,"OWNED\"&amp;$E55&amp;"\"&amp;$H55&amp;"\"))))))))))</f>
        <v>NO_License_Required</v>
      </c>
      <c r="AB55" s="2" t="str">
        <f>IF($Z55="un",HYPERLINK(Values!$B$73,Values!$A$68),IF($Z55="s",HYPERLINK(Values!$C$41,Values!$A$40&amp;"\"&amp;Values!$A$17),IF($Z55="ui",HYPERLINK(Values!$C$42,Values!$A$40&amp;"\"&amp;Values!$A$18),IF($Z55="c",HYPERLINK(Values!$C$4,Values!$A$4),IF($Z55="p",HYPERLINK(Values!$C$45&amp;"\"&amp;$E55,Values!$A$40&amp;"\"&amp;Values!$A$20&amp;"\"&amp;$E55),IF($Z55="pr",HYPERLINK(Values!$C$44,Values!$A$46&amp;"\"&amp;Values!$A$19),IF($Z55="ex",HYPERLINK(Values!$B$54,Values!$A$53&amp;" folder "&amp;$G55),IF($Z55="","What type of script is it?",IF($Z55="mc",HYPERLINK(Values!$B$57&amp;"\"&amp;$E55,Values!$A$55&amp;" "&amp;$E55&amp;"\"&amp;$G55),HYPERLINK(Values!$B$3&amp;F55&amp;"\"&amp;$H55,"OWNED\"&amp;$E55&amp;"\"&amp;$H55&amp;"\"))))))))))</f>
        <v>NO_License_Required</v>
      </c>
      <c r="AC55" s="2" t="str">
        <f>IF($M55=0,"CS6 unsupported",IF(AND($M55=1,$Z55="un"),HYPERLINK(Values!$B$69,Values!$A$68),IF(AND($M55=1,$Z55="s"),HYPERLINK(Values!$C$17,Values!$A$15&amp;"\"&amp;Values!$A$17),IF(AND($M55=1,$Z55="ui"),HYPERLINK(Values!$C$18,Values!$A$15&amp;"\"&amp;Values!$A$18),IF(AND($M55=1,$Z55="c"),HYPERLINK(Values!$C$4,Values!$A$4),IF(AND($M55=1,$Z55="p"),HYPERLINK(Values!$C$20&amp;"\"&amp;$E55,Values!$A$15&amp;"\"&amp;Values!$A$20&amp;"\"&amp;$E55),IF(AND($M55=1,$Z55="pr"),HYPERLINK(Values!$C$19,Values!$A$15&amp;"\"&amp;Values!$A$19),IF(AND($M55=1,$Z55="mc"),HYPERLINK(Values!$B$56,Values!$A$55&amp;" "&amp;$G55),IF(AND($M55=1,$Z55=""),"What type of script is it?",HYPERLINK(Values!$B$3&amp;E55&amp;"\"&amp;$H55,"OWNED\"&amp;$E55&amp;"\"&amp;$H55&amp;"\"))))))))))</f>
        <v>NO_License_Required</v>
      </c>
      <c r="AE55" t="s">
        <v>852</v>
      </c>
      <c r="AF55" s="57">
        <v>9.99</v>
      </c>
      <c r="AH55" s="37">
        <f t="shared" si="11"/>
        <v>0</v>
      </c>
      <c r="AI55" s="37">
        <f>IFERROR(IF(AE55="s",AH55*Values!$C$1,AF55*Values!$C$1),"")</f>
        <v>13.686300000000001</v>
      </c>
    </row>
    <row r="56" spans="2:35" x14ac:dyDescent="0.25">
      <c r="B56" s="72">
        <v>1</v>
      </c>
      <c r="C56" s="70">
        <v>100465984</v>
      </c>
      <c r="D56" s="7">
        <v>42582</v>
      </c>
      <c r="E56" s="1" t="s">
        <v>501</v>
      </c>
      <c r="F56" t="s">
        <v>1414</v>
      </c>
      <c r="G56" s="5" t="s">
        <v>1415</v>
      </c>
      <c r="H56" t="s">
        <v>1416</v>
      </c>
      <c r="I56" s="50" t="str">
        <f t="shared" si="6"/>
        <v>layer-handles</v>
      </c>
      <c r="J56" t="s">
        <v>116</v>
      </c>
      <c r="K56" s="2" t="str">
        <f t="shared" si="7"/>
        <v>No license required</v>
      </c>
      <c r="L56" t="str">
        <f t="shared" si="8"/>
        <v>NO</v>
      </c>
      <c r="M56" s="72">
        <v>1</v>
      </c>
      <c r="N56" t="str">
        <f t="shared" si="9"/>
        <v>YES</v>
      </c>
      <c r="O56" t="s">
        <v>13</v>
      </c>
      <c r="P56" t="s">
        <v>180</v>
      </c>
      <c r="Q56" s="13" t="s">
        <v>513</v>
      </c>
      <c r="R56" s="11">
        <v>40299</v>
      </c>
      <c r="S56" t="s">
        <v>159</v>
      </c>
      <c r="T56" t="s">
        <v>1417</v>
      </c>
      <c r="U56" s="2" t="str">
        <f t="shared" si="10"/>
        <v>layer-handles help</v>
      </c>
      <c r="W56" s="2" t="str">
        <f>HYPERLINK(Values!$B$3&amp;E56&amp;"\"&amp;$H56,"OWNED\"&amp;$E56&amp;"\"&amp;$H56&amp;"\")</f>
        <v>OWNED\Lloyd Alvarez\layerhandles_v1.5\</v>
      </c>
      <c r="X56" s="2" t="s">
        <v>44</v>
      </c>
      <c r="Y56" s="15" t="s">
        <v>1113</v>
      </c>
      <c r="Z56" s="15" t="s">
        <v>1113</v>
      </c>
      <c r="AA56" s="2" t="str">
        <f>IF($Z56="un",HYPERLINK(Values!$B$74,Values!$A$68),IF($Z56="s",HYPERLINK(Values!$C$47,Values!$A$46&amp;"\"&amp;Values!$A$17),IF($Z56="ui",HYPERLINK(Values!$C$48,Values!$A$46&amp;"\"&amp;Values!$A$18),IF($Z56="c",HYPERLINK(Values!$C$4,Values!$A$4),IF($Z56="p",HYPERLINK(Values!$C$50&amp;"\"&amp;$E56,Values!$A$46&amp;"\"&amp;Values!$A$20&amp;"\"&amp;$E56),IF($Z56="pr",HYPERLINK(Values!$C$49,Values!$A$46&amp;"\"&amp;Values!$A$19),IF($Z56="ex",HYPERLINK(Values!$B$54,Values!$A$53&amp;" folder "&amp;$G56),IF($Z56="","What type of script is it?",IF($Z56="mc",HYPERLINK(Values!$B$57&amp;"\"&amp;$E56,Values!$A$55&amp;" "&amp;$E56&amp;"\"&amp;$G56),HYPERLINK(Values!$B$3&amp;E56&amp;"\"&amp;$H56,"OWNED\"&amp;$E56&amp;"\"&amp;$H56&amp;"\"))))))))))</f>
        <v>NO_License_Required</v>
      </c>
      <c r="AB56" s="2" t="str">
        <f>IF($Z56="un",HYPERLINK(Values!$B$73,Values!$A$68),IF($Z56="s",HYPERLINK(Values!$C$41,Values!$A$40&amp;"\"&amp;Values!$A$17),IF($Z56="ui",HYPERLINK(Values!$C$42,Values!$A$40&amp;"\"&amp;Values!$A$18),IF($Z56="c",HYPERLINK(Values!$C$4,Values!$A$4),IF($Z56="p",HYPERLINK(Values!$C$45&amp;"\"&amp;$E56,Values!$A$40&amp;"\"&amp;Values!$A$20&amp;"\"&amp;$E56),IF($Z56="pr",HYPERLINK(Values!$C$44,Values!$A$46&amp;"\"&amp;Values!$A$19),IF($Z56="ex",HYPERLINK(Values!$B$54,Values!$A$53&amp;" folder "&amp;$G56),IF($Z56="","What type of script is it?",IF($Z56="mc",HYPERLINK(Values!$B$57&amp;"\"&amp;$E56,Values!$A$55&amp;" "&amp;$E56&amp;"\"&amp;$G56),HYPERLINK(Values!$B$3&amp;F56&amp;"\"&amp;$H56,"OWNED\"&amp;$E56&amp;"\"&amp;$H56&amp;"\"))))))))))</f>
        <v>NO_License_Required</v>
      </c>
      <c r="AC56" s="2" t="str">
        <f>IF($M56=0,"CS6 unsupported",IF(AND($M56=1,$Z56="un"),HYPERLINK(Values!$B$69,Values!$A$68),IF(AND($M56=1,$Z56="s"),HYPERLINK(Values!$C$17,Values!$A$15&amp;"\"&amp;Values!$A$17),IF(AND($M56=1,$Z56="ui"),HYPERLINK(Values!$C$18,Values!$A$15&amp;"\"&amp;Values!$A$18),IF(AND($M56=1,$Z56="c"),HYPERLINK(Values!$C$4,Values!$A$4),IF(AND($M56=1,$Z56="p"),HYPERLINK(Values!$C$20&amp;"\"&amp;$E56,Values!$A$15&amp;"\"&amp;Values!$A$20&amp;"\"&amp;$E56),IF(AND($M56=1,$Z56="pr"),HYPERLINK(Values!$C$19,Values!$A$15&amp;"\"&amp;Values!$A$19),IF(AND($M56=1,$Z56="mc"),HYPERLINK(Values!$B$56,Values!$A$55&amp;" "&amp;$G56),IF(AND($M56=1,$Z56=""),"What type of script is it?",HYPERLINK(Values!$B$3&amp;E56&amp;"\"&amp;$H56,"OWNED\"&amp;$E56&amp;"\"&amp;$H56&amp;"\"))))))))))</f>
        <v>NO_License_Required</v>
      </c>
      <c r="AE56" t="s">
        <v>852</v>
      </c>
      <c r="AF56" s="57">
        <v>4.99</v>
      </c>
      <c r="AH56" s="37">
        <f t="shared" si="11"/>
        <v>0</v>
      </c>
      <c r="AI56" s="37">
        <f>IFERROR(IF(AE56="s",AH56*Values!$C$1,AF56*Values!$C$1),"")</f>
        <v>6.8363000000000005</v>
      </c>
    </row>
    <row r="57" spans="2:35" x14ac:dyDescent="0.25">
      <c r="B57" s="72">
        <v>1</v>
      </c>
      <c r="C57" s="70">
        <v>100465984</v>
      </c>
      <c r="D57" s="7">
        <v>42582</v>
      </c>
      <c r="E57" s="1" t="s">
        <v>501</v>
      </c>
      <c r="F57" t="s">
        <v>1418</v>
      </c>
      <c r="G57" s="5" t="s">
        <v>1419</v>
      </c>
      <c r="H57" t="s">
        <v>1420</v>
      </c>
      <c r="I57" s="50" t="str">
        <f t="shared" si="6"/>
        <v>batch-search-n-replace-paths</v>
      </c>
      <c r="J57" t="s">
        <v>116</v>
      </c>
      <c r="K57" s="2" t="str">
        <f t="shared" si="7"/>
        <v>No license required</v>
      </c>
      <c r="L57" t="str">
        <f t="shared" si="8"/>
        <v>CS4</v>
      </c>
      <c r="M57" s="72">
        <v>1</v>
      </c>
      <c r="N57" t="str">
        <f t="shared" si="9"/>
        <v>YES</v>
      </c>
      <c r="O57" t="s">
        <v>151</v>
      </c>
      <c r="P57" t="s">
        <v>124</v>
      </c>
      <c r="Q57" s="13" t="s">
        <v>1166</v>
      </c>
      <c r="R57" s="11">
        <v>41030</v>
      </c>
      <c r="S57" t="s">
        <v>106</v>
      </c>
      <c r="T57" t="s">
        <v>1421</v>
      </c>
      <c r="U57" s="2" t="str">
        <f t="shared" si="10"/>
        <v>batch-search-n-replace-paths help</v>
      </c>
      <c r="W57" s="2" t="str">
        <f>HYPERLINK(Values!$B$3&amp;E57&amp;"\"&amp;$H57,"OWNED\"&amp;$E57&amp;"\"&amp;$H57&amp;"\")</f>
        <v>OWNED\Lloyd Alvarez\batch_search-n-replace_paths_v1.7\</v>
      </c>
      <c r="X57" s="2" t="s">
        <v>44</v>
      </c>
      <c r="Y57" s="15" t="s">
        <v>1113</v>
      </c>
      <c r="Z57" s="15" t="s">
        <v>1113</v>
      </c>
      <c r="AA57" s="2" t="str">
        <f>IF($Z57="un",HYPERLINK(Values!$B$74,Values!$A$68),IF($Z57="s",HYPERLINK(Values!$C$47,Values!$A$46&amp;"\"&amp;Values!$A$17),IF($Z57="ui",HYPERLINK(Values!$C$48,Values!$A$46&amp;"\"&amp;Values!$A$18),IF($Z57="c",HYPERLINK(Values!$C$4,Values!$A$4),IF($Z57="p",HYPERLINK(Values!$C$50&amp;"\"&amp;$E57,Values!$A$46&amp;"\"&amp;Values!$A$20&amp;"\"&amp;$E57),IF($Z57="pr",HYPERLINK(Values!$C$49,Values!$A$46&amp;"\"&amp;Values!$A$19),IF($Z57="ex",HYPERLINK(Values!$B$54,Values!$A$53&amp;" folder "&amp;$G57),IF($Z57="","What type of script is it?",IF($Z57="mc",HYPERLINK(Values!$B$57&amp;"\"&amp;$E57,Values!$A$55&amp;" "&amp;$E57&amp;"\"&amp;$G57),HYPERLINK(Values!$B$3&amp;E57&amp;"\"&amp;$H57,"OWNED\"&amp;$E57&amp;"\"&amp;$H57&amp;"\"))))))))))</f>
        <v>NO_License_Required</v>
      </c>
      <c r="AB57" s="2" t="str">
        <f>IF($Z57="un",HYPERLINK(Values!$B$73,Values!$A$68),IF($Z57="s",HYPERLINK(Values!$C$41,Values!$A$40&amp;"\"&amp;Values!$A$17),IF($Z57="ui",HYPERLINK(Values!$C$42,Values!$A$40&amp;"\"&amp;Values!$A$18),IF($Z57="c",HYPERLINK(Values!$C$4,Values!$A$4),IF($Z57="p",HYPERLINK(Values!$C$45&amp;"\"&amp;$E57,Values!$A$40&amp;"\"&amp;Values!$A$20&amp;"\"&amp;$E57),IF($Z57="pr",HYPERLINK(Values!$C$44,Values!$A$46&amp;"\"&amp;Values!$A$19),IF($Z57="ex",HYPERLINK(Values!$B$54,Values!$A$53&amp;" folder "&amp;$G57),IF($Z57="","What type of script is it?",IF($Z57="mc",HYPERLINK(Values!$B$57&amp;"\"&amp;$E57,Values!$A$55&amp;" "&amp;$E57&amp;"\"&amp;$G57),HYPERLINK(Values!$B$3&amp;F57&amp;"\"&amp;$H57,"OWNED\"&amp;$E57&amp;"\"&amp;$H57&amp;"\"))))))))))</f>
        <v>NO_License_Required</v>
      </c>
      <c r="AC57" s="2" t="str">
        <f>IF($M57=0,"CS6 unsupported",IF(AND($M57=1,$Z57="un"),HYPERLINK(Values!$B$69,Values!$A$68),IF(AND($M57=1,$Z57="s"),HYPERLINK(Values!$C$17,Values!$A$15&amp;"\"&amp;Values!$A$17),IF(AND($M57=1,$Z57="ui"),HYPERLINK(Values!$C$18,Values!$A$15&amp;"\"&amp;Values!$A$18),IF(AND($M57=1,$Z57="c"),HYPERLINK(Values!$C$4,Values!$A$4),IF(AND($M57=1,$Z57="p"),HYPERLINK(Values!$C$20&amp;"\"&amp;$E57,Values!$A$15&amp;"\"&amp;Values!$A$20&amp;"\"&amp;$E57),IF(AND($M57=1,$Z57="pr"),HYPERLINK(Values!$C$19,Values!$A$15&amp;"\"&amp;Values!$A$19),IF(AND($M57=1,$Z57="mc"),HYPERLINK(Values!$B$56,Values!$A$55&amp;" "&amp;$G57),IF(AND($M57=1,$Z57=""),"What type of script is it?",HYPERLINK(Values!$B$3&amp;E57&amp;"\"&amp;$H57,"OWNED\"&amp;$E57&amp;"\"&amp;$H57&amp;"\"))))))))))</f>
        <v>NO_License_Required</v>
      </c>
      <c r="AE57" t="s">
        <v>852</v>
      </c>
      <c r="AF57" s="57">
        <v>44.99</v>
      </c>
      <c r="AH57" s="37">
        <f t="shared" si="11"/>
        <v>0</v>
      </c>
      <c r="AI57" s="37">
        <f>IFERROR(IF(AE57="s",AH57*Values!$C$1,AF57*Values!$C$1),"")</f>
        <v>61.636300000000006</v>
      </c>
    </row>
    <row r="58" spans="2:35" x14ac:dyDescent="0.25">
      <c r="B58" s="72">
        <v>1</v>
      </c>
      <c r="C58" s="70">
        <v>100465984</v>
      </c>
      <c r="D58" s="7">
        <v>42582</v>
      </c>
      <c r="E58" s="1" t="s">
        <v>501</v>
      </c>
      <c r="F58" t="s">
        <v>1422</v>
      </c>
      <c r="G58" s="5" t="s">
        <v>1423</v>
      </c>
      <c r="H58" t="s">
        <v>1424</v>
      </c>
      <c r="I58" s="50" t="str">
        <f t="shared" si="6"/>
        <v>layer-chain</v>
      </c>
      <c r="J58" t="s">
        <v>116</v>
      </c>
      <c r="K58" s="2" t="str">
        <f t="shared" si="7"/>
        <v>No license required</v>
      </c>
      <c r="L58" t="str">
        <f t="shared" si="8"/>
        <v>NO</v>
      </c>
      <c r="M58" s="72">
        <v>1</v>
      </c>
      <c r="N58" t="str">
        <f t="shared" si="9"/>
        <v>YES</v>
      </c>
      <c r="O58" t="s">
        <v>13</v>
      </c>
      <c r="P58" t="s">
        <v>180</v>
      </c>
      <c r="Q58" s="13" t="s">
        <v>241</v>
      </c>
      <c r="R58" s="13" t="s">
        <v>1425</v>
      </c>
      <c r="S58" t="s">
        <v>159</v>
      </c>
      <c r="T58" t="s">
        <v>1426</v>
      </c>
      <c r="U58" s="2" t="str">
        <f t="shared" si="10"/>
        <v>layer-chain help</v>
      </c>
      <c r="W58" s="2" t="str">
        <f>HYPERLINK(Values!$B$3&amp;E58&amp;"\"&amp;$H58,"OWNED\"&amp;$E58&amp;"\"&amp;$H58&amp;"\")</f>
        <v>OWNED\Lloyd Alvarez\layerchain.jsx\</v>
      </c>
      <c r="X58" s="2" t="s">
        <v>44</v>
      </c>
      <c r="Y58" s="15" t="s">
        <v>1113</v>
      </c>
      <c r="Z58" s="15" t="s">
        <v>1113</v>
      </c>
      <c r="AA58" s="2" t="str">
        <f>IF($Z58="un",HYPERLINK(Values!$B$74,Values!$A$68),IF($Z58="s",HYPERLINK(Values!$C$47,Values!$A$46&amp;"\"&amp;Values!$A$17),IF($Z58="ui",HYPERLINK(Values!$C$48,Values!$A$46&amp;"\"&amp;Values!$A$18),IF($Z58="c",HYPERLINK(Values!$C$4,Values!$A$4),IF($Z58="p",HYPERLINK(Values!$C$50&amp;"\"&amp;$E58,Values!$A$46&amp;"\"&amp;Values!$A$20&amp;"\"&amp;$E58),IF($Z58="pr",HYPERLINK(Values!$C$49,Values!$A$46&amp;"\"&amp;Values!$A$19),IF($Z58="ex",HYPERLINK(Values!$B$54,Values!$A$53&amp;" folder "&amp;$G58),IF($Z58="","What type of script is it?",IF($Z58="mc",HYPERLINK(Values!$B$57&amp;"\"&amp;$E58,Values!$A$55&amp;" "&amp;$E58&amp;"\"&amp;$G58),HYPERLINK(Values!$B$3&amp;E58&amp;"\"&amp;$H58,"OWNED\"&amp;$E58&amp;"\"&amp;$H58&amp;"\"))))))))))</f>
        <v>NO_License_Required</v>
      </c>
      <c r="AB58" s="2" t="str">
        <f>IF($Z58="un",HYPERLINK(Values!$B$73,Values!$A$68),IF($Z58="s",HYPERLINK(Values!$C$41,Values!$A$40&amp;"\"&amp;Values!$A$17),IF($Z58="ui",HYPERLINK(Values!$C$42,Values!$A$40&amp;"\"&amp;Values!$A$18),IF($Z58="c",HYPERLINK(Values!$C$4,Values!$A$4),IF($Z58="p",HYPERLINK(Values!$C$45&amp;"\"&amp;$E58,Values!$A$40&amp;"\"&amp;Values!$A$20&amp;"\"&amp;$E58),IF($Z58="pr",HYPERLINK(Values!$C$44,Values!$A$46&amp;"\"&amp;Values!$A$19),IF($Z58="ex",HYPERLINK(Values!$B$54,Values!$A$53&amp;" folder "&amp;$G58),IF($Z58="","What type of script is it?",IF($Z58="mc",HYPERLINK(Values!$B$57&amp;"\"&amp;$E58,Values!$A$55&amp;" "&amp;$E58&amp;"\"&amp;$G58),HYPERLINK(Values!$B$3&amp;F58&amp;"\"&amp;$H58,"OWNED\"&amp;$E58&amp;"\"&amp;$H58&amp;"\"))))))))))</f>
        <v>NO_License_Required</v>
      </c>
      <c r="AC58" s="2" t="str">
        <f>IF($M58=0,"CS6 unsupported",IF(AND($M58=1,$Z58="un"),HYPERLINK(Values!$B$69,Values!$A$68),IF(AND($M58=1,$Z58="s"),HYPERLINK(Values!$C$17,Values!$A$15&amp;"\"&amp;Values!$A$17),IF(AND($M58=1,$Z58="ui"),HYPERLINK(Values!$C$18,Values!$A$15&amp;"\"&amp;Values!$A$18),IF(AND($M58=1,$Z58="c"),HYPERLINK(Values!$C$4,Values!$A$4),IF(AND($M58=1,$Z58="p"),HYPERLINK(Values!$C$20&amp;"\"&amp;$E58,Values!$A$15&amp;"\"&amp;Values!$A$20&amp;"\"&amp;$E58),IF(AND($M58=1,$Z58="pr"),HYPERLINK(Values!$C$19,Values!$A$15&amp;"\"&amp;Values!$A$19),IF(AND($M58=1,$Z58="mc"),HYPERLINK(Values!$B$56,Values!$A$55&amp;" "&amp;$G58),IF(AND($M58=1,$Z58=""),"What type of script is it?",HYPERLINK(Values!$B$3&amp;E58&amp;"\"&amp;$H58,"OWNED\"&amp;$E58&amp;"\"&amp;$H58&amp;"\"))))))))))</f>
        <v>NO_License_Required</v>
      </c>
      <c r="AE58" t="s">
        <v>852</v>
      </c>
      <c r="AF58" s="57">
        <v>4.99</v>
      </c>
      <c r="AH58" s="37">
        <f t="shared" si="11"/>
        <v>0</v>
      </c>
      <c r="AI58" s="37">
        <f>IFERROR(IF(AE58="s",AH58*Values!$C$1,AF58*Values!$C$1),"")</f>
        <v>6.8363000000000005</v>
      </c>
    </row>
    <row r="59" spans="2:35" x14ac:dyDescent="0.25">
      <c r="B59" s="72">
        <v>1</v>
      </c>
      <c r="C59" s="70">
        <v>100465984</v>
      </c>
      <c r="D59" s="7">
        <v>42582</v>
      </c>
      <c r="E59" s="1" t="s">
        <v>501</v>
      </c>
      <c r="F59" t="s">
        <v>1427</v>
      </c>
      <c r="G59" s="5" t="s">
        <v>1428</v>
      </c>
      <c r="H59" t="s">
        <v>1429</v>
      </c>
      <c r="I59" s="50" t="str">
        <f t="shared" si="6"/>
        <v>activatedisabledexpressions</v>
      </c>
      <c r="J59" t="s">
        <v>116</v>
      </c>
      <c r="K59" s="2" t="str">
        <f t="shared" si="7"/>
        <v>No license required</v>
      </c>
      <c r="L59" t="str">
        <f t="shared" si="8"/>
        <v>NO</v>
      </c>
      <c r="M59" s="72">
        <v>1</v>
      </c>
      <c r="N59" t="str">
        <f t="shared" si="9"/>
        <v>YES</v>
      </c>
      <c r="O59" t="s">
        <v>13</v>
      </c>
      <c r="P59" t="s">
        <v>180</v>
      </c>
      <c r="Q59" s="13" t="s">
        <v>980</v>
      </c>
      <c r="R59" s="11">
        <v>42573</v>
      </c>
      <c r="S59" t="s">
        <v>106</v>
      </c>
      <c r="T59" t="s">
        <v>1430</v>
      </c>
      <c r="U59" s="2" t="str">
        <f t="shared" si="10"/>
        <v>activatedisabledexpressions help</v>
      </c>
      <c r="V59" t="s">
        <v>1431</v>
      </c>
      <c r="W59" s="2" t="str">
        <f>HYPERLINK(Values!$B$3&amp;E59&amp;"\"&amp;$H59,"OWNED\"&amp;$E59&amp;"\"&amp;$H59&amp;"\")</f>
        <v>OWNED\Lloyd Alvarez\activatedisabledexpressions_v1.3\</v>
      </c>
      <c r="X59" s="2" t="s">
        <v>44</v>
      </c>
      <c r="Y59" s="15" t="s">
        <v>1113</v>
      </c>
      <c r="Z59" s="15" t="s">
        <v>1113</v>
      </c>
      <c r="AA59" s="2" t="str">
        <f>IF($Z59="un",HYPERLINK(Values!$B$74,Values!$A$68),IF($Z59="s",HYPERLINK(Values!$C$47,Values!$A$46&amp;"\"&amp;Values!$A$17),IF($Z59="ui",HYPERLINK(Values!$C$48,Values!$A$46&amp;"\"&amp;Values!$A$18),IF($Z59="c",HYPERLINK(Values!$C$4,Values!$A$4),IF($Z59="p",HYPERLINK(Values!$C$50&amp;"\"&amp;$E59,Values!$A$46&amp;"\"&amp;Values!$A$20&amp;"\"&amp;$E59),IF($Z59="pr",HYPERLINK(Values!$C$49,Values!$A$46&amp;"\"&amp;Values!$A$19),IF($Z59="ex",HYPERLINK(Values!$B$54,Values!$A$53&amp;" folder "&amp;$G59),IF($Z59="","What type of script is it?",IF($Z59="mc",HYPERLINK(Values!$B$57&amp;"\"&amp;$E59,Values!$A$55&amp;" "&amp;$E59&amp;"\"&amp;$G59),HYPERLINK(Values!$B$3&amp;E59&amp;"\"&amp;$H59,"OWNED\"&amp;$E59&amp;"\"&amp;$H59&amp;"\"))))))))))</f>
        <v>NO_License_Required</v>
      </c>
      <c r="AB59" s="2" t="str">
        <f>IF($Z59="un",HYPERLINK(Values!$B$73,Values!$A$68),IF($Z59="s",HYPERLINK(Values!$C$41,Values!$A$40&amp;"\"&amp;Values!$A$17),IF($Z59="ui",HYPERLINK(Values!$C$42,Values!$A$40&amp;"\"&amp;Values!$A$18),IF($Z59="c",HYPERLINK(Values!$C$4,Values!$A$4),IF($Z59="p",HYPERLINK(Values!$C$45&amp;"\"&amp;$E59,Values!$A$40&amp;"\"&amp;Values!$A$20&amp;"\"&amp;$E59),IF($Z59="pr",HYPERLINK(Values!$C$44,Values!$A$46&amp;"\"&amp;Values!$A$19),IF($Z59="ex",HYPERLINK(Values!$B$54,Values!$A$53&amp;" folder "&amp;$G59),IF($Z59="","What type of script is it?",IF($Z59="mc",HYPERLINK(Values!$B$57&amp;"\"&amp;$E59,Values!$A$55&amp;" "&amp;$E59&amp;"\"&amp;$G59),HYPERLINK(Values!$B$3&amp;F59&amp;"\"&amp;$H59,"OWNED\"&amp;$E59&amp;"\"&amp;$H59&amp;"\"))))))))))</f>
        <v>NO_License_Required</v>
      </c>
      <c r="AC59" s="2" t="str">
        <f>IF($M59=0,"CS6 unsupported",IF(AND($M59=1,$Z59="un"),HYPERLINK(Values!$B$69,Values!$A$68),IF(AND($M59=1,$Z59="s"),HYPERLINK(Values!$C$17,Values!$A$15&amp;"\"&amp;Values!$A$17),IF(AND($M59=1,$Z59="ui"),HYPERLINK(Values!$C$18,Values!$A$15&amp;"\"&amp;Values!$A$18),IF(AND($M59=1,$Z59="c"),HYPERLINK(Values!$C$4,Values!$A$4),IF(AND($M59=1,$Z59="p"),HYPERLINK(Values!$C$20&amp;"\"&amp;$E59,Values!$A$15&amp;"\"&amp;Values!$A$20&amp;"\"&amp;$E59),IF(AND($M59=1,$Z59="pr"),HYPERLINK(Values!$C$19,Values!$A$15&amp;"\"&amp;Values!$A$19),IF(AND($M59=1,$Z59="mc"),HYPERLINK(Values!$B$56,Values!$A$55&amp;" "&amp;$G59),IF(AND($M59=1,$Z59=""),"What type of script is it?",HYPERLINK(Values!$B$3&amp;E59&amp;"\"&amp;$H59,"OWNED\"&amp;$E59&amp;"\"&amp;$H59&amp;"\"))))))))))</f>
        <v>NO_License_Required</v>
      </c>
      <c r="AE59" t="s">
        <v>852</v>
      </c>
      <c r="AF59" s="57">
        <v>9.99</v>
      </c>
      <c r="AH59" s="37">
        <f t="shared" si="11"/>
        <v>0</v>
      </c>
      <c r="AI59" s="37">
        <f>IFERROR(IF(AE59="s",AH59*Values!$C$1,AF59*Values!$C$1),"")</f>
        <v>13.686300000000001</v>
      </c>
    </row>
    <row r="60" spans="2:35" x14ac:dyDescent="0.25">
      <c r="B60" s="72">
        <v>1</v>
      </c>
      <c r="C60" s="70">
        <v>100465984</v>
      </c>
      <c r="D60" s="7">
        <v>42582</v>
      </c>
      <c r="E60" s="1" t="s">
        <v>501</v>
      </c>
      <c r="F60" t="s">
        <v>1432</v>
      </c>
      <c r="G60" s="5" t="s">
        <v>1433</v>
      </c>
      <c r="H60" t="s">
        <v>1434</v>
      </c>
      <c r="I60" s="50" t="str">
        <f t="shared" si="6"/>
        <v>render-frame-at-markers</v>
      </c>
      <c r="J60" t="s">
        <v>116</v>
      </c>
      <c r="K60" s="2" t="str">
        <f t="shared" si="7"/>
        <v>No license required</v>
      </c>
      <c r="L60" t="str">
        <f t="shared" si="8"/>
        <v>NO</v>
      </c>
      <c r="M60" s="72">
        <v>1</v>
      </c>
      <c r="N60" t="str">
        <f t="shared" si="9"/>
        <v>YES</v>
      </c>
      <c r="O60" t="s">
        <v>13</v>
      </c>
      <c r="P60" t="s">
        <v>180</v>
      </c>
      <c r="Q60" s="13" t="s">
        <v>1435</v>
      </c>
      <c r="R60" s="11">
        <v>42041</v>
      </c>
      <c r="S60" t="s">
        <v>159</v>
      </c>
      <c r="T60" t="s">
        <v>1436</v>
      </c>
      <c r="U60" s="2" t="str">
        <f t="shared" si="10"/>
        <v>render-frame-at-markers help</v>
      </c>
      <c r="V60" t="s">
        <v>1437</v>
      </c>
      <c r="W60" s="2" t="str">
        <f>HYPERLINK(Values!$B$3&amp;E60&amp;"\"&amp;$H60,"OWNED\"&amp;$E60&amp;"\"&amp;$H60&amp;"\")</f>
        <v>OWNED\Lloyd Alvarez\render_frame_at_markers_v1.92\</v>
      </c>
      <c r="X60" s="2" t="s">
        <v>44</v>
      </c>
      <c r="Y60" s="15" t="s">
        <v>1113</v>
      </c>
      <c r="Z60" s="15" t="s">
        <v>1113</v>
      </c>
      <c r="AA60" s="2" t="str">
        <f>IF($Z60="un",HYPERLINK(Values!$B$74,Values!$A$68),IF($Z60="s",HYPERLINK(Values!$C$47,Values!$A$46&amp;"\"&amp;Values!$A$17),IF($Z60="ui",HYPERLINK(Values!$C$48,Values!$A$46&amp;"\"&amp;Values!$A$18),IF($Z60="c",HYPERLINK(Values!$C$4,Values!$A$4),IF($Z60="p",HYPERLINK(Values!$C$50&amp;"\"&amp;$E60,Values!$A$46&amp;"\"&amp;Values!$A$20&amp;"\"&amp;$E60),IF($Z60="pr",HYPERLINK(Values!$C$49,Values!$A$46&amp;"\"&amp;Values!$A$19),IF($Z60="ex",HYPERLINK(Values!$B$54,Values!$A$53&amp;" folder "&amp;$G60),IF($Z60="","What type of script is it?",IF($Z60="mc",HYPERLINK(Values!$B$57&amp;"\"&amp;$E60,Values!$A$55&amp;" "&amp;$E60&amp;"\"&amp;$G60),HYPERLINK(Values!$B$3&amp;E60&amp;"\"&amp;$H60,"OWNED\"&amp;$E60&amp;"\"&amp;$H60&amp;"\"))))))))))</f>
        <v>NO_License_Required</v>
      </c>
      <c r="AB60" s="2" t="str">
        <f>IF($Z60="un",HYPERLINK(Values!$B$73,Values!$A$68),IF($Z60="s",HYPERLINK(Values!$C$41,Values!$A$40&amp;"\"&amp;Values!$A$17),IF($Z60="ui",HYPERLINK(Values!$C$42,Values!$A$40&amp;"\"&amp;Values!$A$18),IF($Z60="c",HYPERLINK(Values!$C$4,Values!$A$4),IF($Z60="p",HYPERLINK(Values!$C$45&amp;"\"&amp;$E60,Values!$A$40&amp;"\"&amp;Values!$A$20&amp;"\"&amp;$E60),IF($Z60="pr",HYPERLINK(Values!$C$44,Values!$A$46&amp;"\"&amp;Values!$A$19),IF($Z60="ex",HYPERLINK(Values!$B$54,Values!$A$53&amp;" folder "&amp;$G60),IF($Z60="","What type of script is it?",IF($Z60="mc",HYPERLINK(Values!$B$57&amp;"\"&amp;$E60,Values!$A$55&amp;" "&amp;$E60&amp;"\"&amp;$G60),HYPERLINK(Values!$B$3&amp;F60&amp;"\"&amp;$H60,"OWNED\"&amp;$E60&amp;"\"&amp;$H60&amp;"\"))))))))))</f>
        <v>NO_License_Required</v>
      </c>
      <c r="AC60" s="2" t="str">
        <f>IF($M60=0,"CS6 unsupported",IF(AND($M60=1,$Z60="un"),HYPERLINK(Values!$B$69,Values!$A$68),IF(AND($M60=1,$Z60="s"),HYPERLINK(Values!$C$17,Values!$A$15&amp;"\"&amp;Values!$A$17),IF(AND($M60=1,$Z60="ui"),HYPERLINK(Values!$C$18,Values!$A$15&amp;"\"&amp;Values!$A$18),IF(AND($M60=1,$Z60="c"),HYPERLINK(Values!$C$4,Values!$A$4),IF(AND($M60=1,$Z60="p"),HYPERLINK(Values!$C$20&amp;"\"&amp;$E60,Values!$A$15&amp;"\"&amp;Values!$A$20&amp;"\"&amp;$E60),IF(AND($M60=1,$Z60="pr"),HYPERLINK(Values!$C$19,Values!$A$15&amp;"\"&amp;Values!$A$19),IF(AND($M60=1,$Z60="mc"),HYPERLINK(Values!$B$56,Values!$A$55&amp;" "&amp;$G60),IF(AND($M60=1,$Z60=""),"What type of script is it?",HYPERLINK(Values!$B$3&amp;E60&amp;"\"&amp;$H60,"OWNED\"&amp;$E60&amp;"\"&amp;$H60&amp;"\"))))))))))</f>
        <v>NO_License_Required</v>
      </c>
      <c r="AE60" t="s">
        <v>852</v>
      </c>
      <c r="AF60" s="57">
        <v>14.99</v>
      </c>
      <c r="AH60" s="37">
        <f t="shared" si="11"/>
        <v>0</v>
      </c>
      <c r="AI60" s="37">
        <f>IFERROR(IF(AE60="s",AH60*Values!$C$1,AF60*Values!$C$1),"")</f>
        <v>20.536300000000001</v>
      </c>
    </row>
    <row r="61" spans="2:35" x14ac:dyDescent="0.25">
      <c r="B61" s="72">
        <v>1</v>
      </c>
      <c r="C61" s="70">
        <v>100465984</v>
      </c>
      <c r="D61" s="7">
        <v>42582</v>
      </c>
      <c r="E61" s="1" t="s">
        <v>501</v>
      </c>
      <c r="F61" t="s">
        <v>1438</v>
      </c>
      <c r="G61" s="5" t="s">
        <v>1439</v>
      </c>
      <c r="H61" t="s">
        <v>1440</v>
      </c>
      <c r="I61" s="50" t="str">
        <f t="shared" si="6"/>
        <v>zorro-the-layer-tagger</v>
      </c>
      <c r="J61" t="s">
        <v>116</v>
      </c>
      <c r="K61" s="2" t="str">
        <f t="shared" si="7"/>
        <v>No license required</v>
      </c>
      <c r="L61" t="str">
        <f t="shared" si="8"/>
        <v>CS4</v>
      </c>
      <c r="M61" s="72">
        <v>1</v>
      </c>
      <c r="N61" t="str">
        <f t="shared" si="9"/>
        <v>YES</v>
      </c>
      <c r="O61" t="s">
        <v>151</v>
      </c>
      <c r="P61" t="s">
        <v>98</v>
      </c>
      <c r="Q61" s="13" t="s">
        <v>792</v>
      </c>
      <c r="R61" s="11">
        <v>41451</v>
      </c>
      <c r="S61" t="s">
        <v>106</v>
      </c>
      <c r="T61" t="s">
        <v>1441</v>
      </c>
      <c r="U61" s="2" t="str">
        <f t="shared" si="10"/>
        <v>zorro-the-layer-tagger help</v>
      </c>
      <c r="V61" t="s">
        <v>1442</v>
      </c>
      <c r="W61" s="2" t="str">
        <f>HYPERLINK(Values!$B$3&amp;E61&amp;"\"&amp;$H61,"OWNED\"&amp;$E61&amp;"\"&amp;$H61&amp;"\")</f>
        <v>OWNED\Lloyd Alvarez\zorro-the_layer_tagger_v1.6\</v>
      </c>
      <c r="X61" s="2" t="s">
        <v>44</v>
      </c>
      <c r="Y61" s="15" t="s">
        <v>1113</v>
      </c>
      <c r="Z61" s="15" t="s">
        <v>1113</v>
      </c>
      <c r="AA61" s="2" t="str">
        <f>IF($Z61="un",HYPERLINK(Values!$B$74,Values!$A$68),IF($Z61="s",HYPERLINK(Values!$C$47,Values!$A$46&amp;"\"&amp;Values!$A$17),IF($Z61="ui",HYPERLINK(Values!$C$48,Values!$A$46&amp;"\"&amp;Values!$A$18),IF($Z61="c",HYPERLINK(Values!$C$4,Values!$A$4),IF($Z61="p",HYPERLINK(Values!$C$50&amp;"\"&amp;$E61,Values!$A$46&amp;"\"&amp;Values!$A$20&amp;"\"&amp;$E61),IF($Z61="pr",HYPERLINK(Values!$C$49,Values!$A$46&amp;"\"&amp;Values!$A$19),IF($Z61="ex",HYPERLINK(Values!$B$54,Values!$A$53&amp;" folder "&amp;$G61),IF($Z61="","What type of script is it?",IF($Z61="mc",HYPERLINK(Values!$B$57&amp;"\"&amp;$E61,Values!$A$55&amp;" "&amp;$E61&amp;"\"&amp;$G61),HYPERLINK(Values!$B$3&amp;E61&amp;"\"&amp;$H61,"OWNED\"&amp;$E61&amp;"\"&amp;$H61&amp;"\"))))))))))</f>
        <v>NO_License_Required</v>
      </c>
      <c r="AB61" s="2" t="str">
        <f>IF($Z61="un",HYPERLINK(Values!$B$73,Values!$A$68),IF($Z61="s",HYPERLINK(Values!$C$41,Values!$A$40&amp;"\"&amp;Values!$A$17),IF($Z61="ui",HYPERLINK(Values!$C$42,Values!$A$40&amp;"\"&amp;Values!$A$18),IF($Z61="c",HYPERLINK(Values!$C$4,Values!$A$4),IF($Z61="p",HYPERLINK(Values!$C$45&amp;"\"&amp;$E61,Values!$A$40&amp;"\"&amp;Values!$A$20&amp;"\"&amp;$E61),IF($Z61="pr",HYPERLINK(Values!$C$44,Values!$A$46&amp;"\"&amp;Values!$A$19),IF($Z61="ex",HYPERLINK(Values!$B$54,Values!$A$53&amp;" folder "&amp;$G61),IF($Z61="","What type of script is it?",IF($Z61="mc",HYPERLINK(Values!$B$57&amp;"\"&amp;$E61,Values!$A$55&amp;" "&amp;$E61&amp;"\"&amp;$G61),HYPERLINK(Values!$B$3&amp;F61&amp;"\"&amp;$H61,"OWNED\"&amp;$E61&amp;"\"&amp;$H61&amp;"\"))))))))))</f>
        <v>NO_License_Required</v>
      </c>
      <c r="AC61" s="2" t="str">
        <f>IF($M61=0,"CS6 unsupported",IF(AND($M61=1,$Z61="un"),HYPERLINK(Values!$B$69,Values!$A$68),IF(AND($M61=1,$Z61="s"),HYPERLINK(Values!$C$17,Values!$A$15&amp;"\"&amp;Values!$A$17),IF(AND($M61=1,$Z61="ui"),HYPERLINK(Values!$C$18,Values!$A$15&amp;"\"&amp;Values!$A$18),IF(AND($M61=1,$Z61="c"),HYPERLINK(Values!$C$4,Values!$A$4),IF(AND($M61=1,$Z61="p"),HYPERLINK(Values!$C$20&amp;"\"&amp;$E61,Values!$A$15&amp;"\"&amp;Values!$A$20&amp;"\"&amp;$E61),IF(AND($M61=1,$Z61="pr"),HYPERLINK(Values!$C$19,Values!$A$15&amp;"\"&amp;Values!$A$19),IF(AND($M61=1,$Z61="mc"),HYPERLINK(Values!$B$56,Values!$A$55&amp;" "&amp;$G61),IF(AND($M61=1,$Z61=""),"What type of script is it?",HYPERLINK(Values!$B$3&amp;E61&amp;"\"&amp;$H61,"OWNED\"&amp;$E61&amp;"\"&amp;$H61&amp;"\"))))))))))</f>
        <v>NO_License_Required</v>
      </c>
      <c r="AE61" t="s">
        <v>852</v>
      </c>
      <c r="AF61" s="57">
        <v>29.99</v>
      </c>
      <c r="AH61" s="37">
        <f t="shared" si="11"/>
        <v>0</v>
      </c>
      <c r="AI61" s="37">
        <f>IFERROR(IF(AE61="s",AH61*Values!$C$1,AF61*Values!$C$1),"")</f>
        <v>41.086300000000001</v>
      </c>
    </row>
    <row r="62" spans="2:35" x14ac:dyDescent="0.25">
      <c r="B62" s="72">
        <v>1</v>
      </c>
      <c r="C62" s="70">
        <v>100465984</v>
      </c>
      <c r="D62" s="7">
        <v>42582</v>
      </c>
      <c r="E62" s="1" t="s">
        <v>501</v>
      </c>
      <c r="F62" t="s">
        <v>1443</v>
      </c>
      <c r="G62" s="5" t="s">
        <v>1444</v>
      </c>
      <c r="H62" t="s">
        <v>1445</v>
      </c>
      <c r="I62" s="50" t="str">
        <f t="shared" si="6"/>
        <v>trim-to-layer-above-and-trim-to-layer-below</v>
      </c>
      <c r="J62" t="s">
        <v>116</v>
      </c>
      <c r="K62" s="2" t="str">
        <f t="shared" si="7"/>
        <v>No license required</v>
      </c>
      <c r="L62" t="str">
        <f t="shared" si="8"/>
        <v>NO</v>
      </c>
      <c r="M62" s="72">
        <v>1</v>
      </c>
      <c r="N62" t="str">
        <f t="shared" si="9"/>
        <v>YES</v>
      </c>
      <c r="O62" t="s">
        <v>13</v>
      </c>
      <c r="P62" t="s">
        <v>180</v>
      </c>
      <c r="Q62" s="13" t="s">
        <v>241</v>
      </c>
      <c r="R62" s="11">
        <v>39569</v>
      </c>
      <c r="S62" t="s">
        <v>159</v>
      </c>
      <c r="T62" t="s">
        <v>1446</v>
      </c>
      <c r="U62" s="2" t="str">
        <f t="shared" si="10"/>
        <v>trim-to-layer-above-and-trim-to-layer-below help</v>
      </c>
      <c r="W62" s="2" t="str">
        <f>HYPERLINK(Values!$B$3&amp;E62&amp;"\"&amp;$H62,"OWNED\"&amp;$E62&amp;"\"&amp;$H62&amp;"\")</f>
        <v>OWNED\Lloyd Alvarez\trimtolayer_set\</v>
      </c>
      <c r="X62" s="2" t="s">
        <v>44</v>
      </c>
      <c r="Y62" s="15" t="s">
        <v>1113</v>
      </c>
      <c r="Z62" s="15" t="s">
        <v>1113</v>
      </c>
      <c r="AA62" s="2" t="str">
        <f>IF($Z62="un",HYPERLINK(Values!$B$74,Values!$A$68),IF($Z62="s",HYPERLINK(Values!$C$47,Values!$A$46&amp;"\"&amp;Values!$A$17),IF($Z62="ui",HYPERLINK(Values!$C$48,Values!$A$46&amp;"\"&amp;Values!$A$18),IF($Z62="c",HYPERLINK(Values!$C$4,Values!$A$4),IF($Z62="p",HYPERLINK(Values!$C$50&amp;"\"&amp;$E62,Values!$A$46&amp;"\"&amp;Values!$A$20&amp;"\"&amp;$E62),IF($Z62="pr",HYPERLINK(Values!$C$49,Values!$A$46&amp;"\"&amp;Values!$A$19),IF($Z62="ex",HYPERLINK(Values!$B$54,Values!$A$53&amp;" folder "&amp;$G62),IF($Z62="","What type of script is it?",IF($Z62="mc",HYPERLINK(Values!$B$57&amp;"\"&amp;$E62,Values!$A$55&amp;" "&amp;$E62&amp;"\"&amp;$G62),HYPERLINK(Values!$B$3&amp;E62&amp;"\"&amp;$H62,"OWNED\"&amp;$E62&amp;"\"&amp;$H62&amp;"\"))))))))))</f>
        <v>NO_License_Required</v>
      </c>
      <c r="AB62" s="2" t="str">
        <f>IF($Z62="un",HYPERLINK(Values!$B$73,Values!$A$68),IF($Z62="s",HYPERLINK(Values!$C$41,Values!$A$40&amp;"\"&amp;Values!$A$17),IF($Z62="ui",HYPERLINK(Values!$C$42,Values!$A$40&amp;"\"&amp;Values!$A$18),IF($Z62="c",HYPERLINK(Values!$C$4,Values!$A$4),IF($Z62="p",HYPERLINK(Values!$C$45&amp;"\"&amp;$E62,Values!$A$40&amp;"\"&amp;Values!$A$20&amp;"\"&amp;$E62),IF($Z62="pr",HYPERLINK(Values!$C$44,Values!$A$46&amp;"\"&amp;Values!$A$19),IF($Z62="ex",HYPERLINK(Values!$B$54,Values!$A$53&amp;" folder "&amp;$G62),IF($Z62="","What type of script is it?",IF($Z62="mc",HYPERLINK(Values!$B$57&amp;"\"&amp;$E62,Values!$A$55&amp;" "&amp;$E62&amp;"\"&amp;$G62),HYPERLINK(Values!$B$3&amp;F62&amp;"\"&amp;$H62,"OWNED\"&amp;$E62&amp;"\"&amp;$H62&amp;"\"))))))))))</f>
        <v>NO_License_Required</v>
      </c>
      <c r="AC62" s="2" t="str">
        <f>IF($M62=0,"CS6 unsupported",IF(AND($M62=1,$Z62="un"),HYPERLINK(Values!$B$69,Values!$A$68),IF(AND($M62=1,$Z62="s"),HYPERLINK(Values!$C$17,Values!$A$15&amp;"\"&amp;Values!$A$17),IF(AND($M62=1,$Z62="ui"),HYPERLINK(Values!$C$18,Values!$A$15&amp;"\"&amp;Values!$A$18),IF(AND($M62=1,$Z62="c"),HYPERLINK(Values!$C$4,Values!$A$4),IF(AND($M62=1,$Z62="p"),HYPERLINK(Values!$C$20&amp;"\"&amp;$E62,Values!$A$15&amp;"\"&amp;Values!$A$20&amp;"\"&amp;$E62),IF(AND($M62=1,$Z62="pr"),HYPERLINK(Values!$C$19,Values!$A$15&amp;"\"&amp;Values!$A$19),IF(AND($M62=1,$Z62="mc"),HYPERLINK(Values!$B$56,Values!$A$55&amp;" "&amp;$G62),IF(AND($M62=1,$Z62=""),"What type of script is it?",HYPERLINK(Values!$B$3&amp;E62&amp;"\"&amp;$H62,"OWNED\"&amp;$E62&amp;"\"&amp;$H62&amp;"\"))))))))))</f>
        <v>NO_License_Required</v>
      </c>
      <c r="AE62" t="s">
        <v>852</v>
      </c>
      <c r="AF62" s="57">
        <v>4.99</v>
      </c>
      <c r="AH62" s="37">
        <f t="shared" si="11"/>
        <v>0</v>
      </c>
      <c r="AI62" s="37">
        <f>IFERROR(IF(AE62="s",AH62*Values!$C$1,AF62*Values!$C$1),"")</f>
        <v>6.8363000000000005</v>
      </c>
    </row>
    <row r="63" spans="2:35" x14ac:dyDescent="0.25">
      <c r="B63" s="72">
        <v>1</v>
      </c>
      <c r="C63" s="70">
        <v>100465963</v>
      </c>
      <c r="D63" s="7">
        <v>42582</v>
      </c>
      <c r="E63" s="1" t="s">
        <v>501</v>
      </c>
      <c r="F63" t="s">
        <v>1447</v>
      </c>
      <c r="G63" s="5" t="s">
        <v>1448</v>
      </c>
      <c r="H63" t="s">
        <v>1449</v>
      </c>
      <c r="I63" s="50" t="str">
        <f t="shared" si="6"/>
        <v>reveal-in-finder</v>
      </c>
      <c r="J63" t="s">
        <v>116</v>
      </c>
      <c r="K63" s="2" t="str">
        <f t="shared" si="7"/>
        <v>No license required</v>
      </c>
      <c r="L63" t="str">
        <f t="shared" si="8"/>
        <v>CS4</v>
      </c>
      <c r="M63" s="72">
        <v>1</v>
      </c>
      <c r="N63" t="str">
        <f t="shared" si="9"/>
        <v>YES</v>
      </c>
      <c r="O63" t="s">
        <v>151</v>
      </c>
      <c r="P63" t="s">
        <v>124</v>
      </c>
      <c r="Q63" s="13" t="s">
        <v>241</v>
      </c>
      <c r="R63" s="11">
        <v>41640</v>
      </c>
      <c r="S63" t="s">
        <v>106</v>
      </c>
      <c r="T63" t="s">
        <v>1450</v>
      </c>
      <c r="U63" s="2" t="str">
        <f t="shared" si="10"/>
        <v>reveal-in-finder help</v>
      </c>
      <c r="V63" t="s">
        <v>1451</v>
      </c>
      <c r="W63" s="2" t="str">
        <f>HYPERLINK(Values!$B$3&amp;E63&amp;"\"&amp;$H63,"OWNED\"&amp;$E63&amp;"\"&amp;$H63&amp;"\")</f>
        <v>OWNED\Lloyd Alvarez\reveal_in_finder_v1.0\</v>
      </c>
      <c r="X63" s="2" t="s">
        <v>44</v>
      </c>
      <c r="Y63" s="15" t="s">
        <v>1113</v>
      </c>
      <c r="Z63" s="15" t="s">
        <v>1113</v>
      </c>
      <c r="AA63" s="2" t="str">
        <f>IF($Z63="un",HYPERLINK(Values!$B$74,Values!$A$68),IF($Z63="s",HYPERLINK(Values!$C$47,Values!$A$46&amp;"\"&amp;Values!$A$17),IF($Z63="ui",HYPERLINK(Values!$C$48,Values!$A$46&amp;"\"&amp;Values!$A$18),IF($Z63="c",HYPERLINK(Values!$C$4,Values!$A$4),IF($Z63="p",HYPERLINK(Values!$C$50&amp;"\"&amp;$E63,Values!$A$46&amp;"\"&amp;Values!$A$20&amp;"\"&amp;$E63),IF($Z63="pr",HYPERLINK(Values!$C$49,Values!$A$46&amp;"\"&amp;Values!$A$19),IF($Z63="ex",HYPERLINK(Values!$B$54,Values!$A$53&amp;" folder "&amp;$G63),IF($Z63="","What type of script is it?",IF($Z63="mc",HYPERLINK(Values!$B$57&amp;"\"&amp;$E63,Values!$A$55&amp;" "&amp;$E63&amp;"\"&amp;$G63),HYPERLINK(Values!$B$3&amp;E63&amp;"\"&amp;$H63,"OWNED\"&amp;$E63&amp;"\"&amp;$H63&amp;"\"))))))))))</f>
        <v>NO_License_Required</v>
      </c>
      <c r="AB63" s="2" t="str">
        <f>IF($Z63="un",HYPERLINK(Values!$B$73,Values!$A$68),IF($Z63="s",HYPERLINK(Values!$C$41,Values!$A$40&amp;"\"&amp;Values!$A$17),IF($Z63="ui",HYPERLINK(Values!$C$42,Values!$A$40&amp;"\"&amp;Values!$A$18),IF($Z63="c",HYPERLINK(Values!$C$4,Values!$A$4),IF($Z63="p",HYPERLINK(Values!$C$45&amp;"\"&amp;$E63,Values!$A$40&amp;"\"&amp;Values!$A$20&amp;"\"&amp;$E63),IF($Z63="pr",HYPERLINK(Values!$C$44,Values!$A$46&amp;"\"&amp;Values!$A$19),IF($Z63="ex",HYPERLINK(Values!$B$54,Values!$A$53&amp;" folder "&amp;$G63),IF($Z63="","What type of script is it?",IF($Z63="mc",HYPERLINK(Values!$B$57&amp;"\"&amp;$E63,Values!$A$55&amp;" "&amp;$E63&amp;"\"&amp;$G63),HYPERLINK(Values!$B$3&amp;F63&amp;"\"&amp;$H63,"OWNED\"&amp;$E63&amp;"\"&amp;$H63&amp;"\"))))))))))</f>
        <v>NO_License_Required</v>
      </c>
      <c r="AC63" s="2" t="str">
        <f>IF($M63=0,"CS6 unsupported",IF(AND($M63=1,$Z63="un"),HYPERLINK(Values!$B$69,Values!$A$68),IF(AND($M63=1,$Z63="s"),HYPERLINK(Values!$C$17,Values!$A$15&amp;"\"&amp;Values!$A$17),IF(AND($M63=1,$Z63="ui"),HYPERLINK(Values!$C$18,Values!$A$15&amp;"\"&amp;Values!$A$18),IF(AND($M63=1,$Z63="c"),HYPERLINK(Values!$C$4,Values!$A$4),IF(AND($M63=1,$Z63="p"),HYPERLINK(Values!$C$20&amp;"\"&amp;$E63,Values!$A$15&amp;"\"&amp;Values!$A$20&amp;"\"&amp;$E63),IF(AND($M63=1,$Z63="pr"),HYPERLINK(Values!$C$19,Values!$A$15&amp;"\"&amp;Values!$A$19),IF(AND($M63=1,$Z63="mc"),HYPERLINK(Values!$B$56,Values!$A$55&amp;" "&amp;$G63),IF(AND($M63=1,$Z63=""),"What type of script is it?",HYPERLINK(Values!$B$3&amp;E63&amp;"\"&amp;$H63,"OWNED\"&amp;$E63&amp;"\"&amp;$H63&amp;"\"))))))))))</f>
        <v>NO_License_Required</v>
      </c>
      <c r="AE63" t="s">
        <v>852</v>
      </c>
      <c r="AF63" s="57">
        <v>4.99</v>
      </c>
      <c r="AH63" s="37">
        <f t="shared" si="11"/>
        <v>0</v>
      </c>
      <c r="AI63" s="37">
        <f>IFERROR(IF(AE63="s",AH63*Values!$C$1,AF63*Values!$C$1),"")</f>
        <v>6.8363000000000005</v>
      </c>
    </row>
    <row r="64" spans="2:35" x14ac:dyDescent="0.25">
      <c r="B64" s="72">
        <v>1</v>
      </c>
      <c r="C64" s="70">
        <v>100465959</v>
      </c>
      <c r="D64" s="7">
        <v>42582</v>
      </c>
      <c r="E64" s="61" t="s">
        <v>1129</v>
      </c>
      <c r="F64" t="s">
        <v>1452</v>
      </c>
      <c r="G64" s="5" t="s">
        <v>1453</v>
      </c>
      <c r="H64" t="s">
        <v>1454</v>
      </c>
      <c r="I64" s="50" t="str">
        <f t="shared" si="6"/>
        <v>rubikcube</v>
      </c>
      <c r="J64" t="s">
        <v>116</v>
      </c>
      <c r="K64" s="2" t="str">
        <f t="shared" si="7"/>
        <v>No license required</v>
      </c>
      <c r="L64" t="str">
        <f t="shared" si="8"/>
        <v>CS4</v>
      </c>
      <c r="M64" s="72">
        <v>1</v>
      </c>
      <c r="N64" t="str">
        <f t="shared" si="9"/>
        <v>YES</v>
      </c>
      <c r="O64" t="s">
        <v>151</v>
      </c>
      <c r="P64" t="s">
        <v>165</v>
      </c>
      <c r="Q64" s="13" t="s">
        <v>633</v>
      </c>
      <c r="R64" s="11">
        <v>41244</v>
      </c>
      <c r="S64" t="s">
        <v>159</v>
      </c>
      <c r="T64" t="s">
        <v>1455</v>
      </c>
      <c r="U64" s="2" t="str">
        <f t="shared" si="10"/>
        <v>rubikcube help</v>
      </c>
      <c r="W64" s="2" t="str">
        <f>HYPERLINK(Values!$B$3&amp;E64&amp;"\"&amp;$H64,"OWNED\"&amp;$E64&amp;"\"&amp;$H64&amp;"\")</f>
        <v>OWNED\Charles Bordenave\rubikcube_2.5\</v>
      </c>
      <c r="X64" s="2" t="s">
        <v>44</v>
      </c>
      <c r="Y64" s="15" t="s">
        <v>1113</v>
      </c>
      <c r="Z64" s="15" t="s">
        <v>1113</v>
      </c>
      <c r="AA64" s="2" t="str">
        <f>IF($Z64="un",HYPERLINK(Values!$B$74,Values!$A$68),IF($Z64="s",HYPERLINK(Values!$C$47,Values!$A$46&amp;"\"&amp;Values!$A$17),IF($Z64="ui",HYPERLINK(Values!$C$48,Values!$A$46&amp;"\"&amp;Values!$A$18),IF($Z64="c",HYPERLINK(Values!$C$4,Values!$A$4),IF($Z64="p",HYPERLINK(Values!$C$50&amp;"\"&amp;$E64,Values!$A$46&amp;"\"&amp;Values!$A$20&amp;"\"&amp;$E64),IF($Z64="pr",HYPERLINK(Values!$C$49,Values!$A$46&amp;"\"&amp;Values!$A$19),IF($Z64="ex",HYPERLINK(Values!$B$54,Values!$A$53&amp;" folder "&amp;$G64),IF($Z64="","What type of script is it?",IF($Z64="mc",HYPERLINK(Values!$B$57&amp;"\"&amp;$E64,Values!$A$55&amp;" "&amp;$E64&amp;"\"&amp;$G64),HYPERLINK(Values!$B$3&amp;E64&amp;"\"&amp;$H64,"OWNED\"&amp;$E64&amp;"\"&amp;$H64&amp;"\"))))))))))</f>
        <v>NO_License_Required</v>
      </c>
      <c r="AB64" s="2" t="str">
        <f>IF($Z64="un",HYPERLINK(Values!$B$73,Values!$A$68),IF($Z64="s",HYPERLINK(Values!$C$41,Values!$A$40&amp;"\"&amp;Values!$A$17),IF($Z64="ui",HYPERLINK(Values!$C$42,Values!$A$40&amp;"\"&amp;Values!$A$18),IF($Z64="c",HYPERLINK(Values!$C$4,Values!$A$4),IF($Z64="p",HYPERLINK(Values!$C$45&amp;"\"&amp;$E64,Values!$A$40&amp;"\"&amp;Values!$A$20&amp;"\"&amp;$E64),IF($Z64="pr",HYPERLINK(Values!$C$44,Values!$A$46&amp;"\"&amp;Values!$A$19),IF($Z64="ex",HYPERLINK(Values!$B$54,Values!$A$53&amp;" folder "&amp;$G64),IF($Z64="","What type of script is it?",IF($Z64="mc",HYPERLINK(Values!$B$57&amp;"\"&amp;$E64,Values!$A$55&amp;" "&amp;$E64&amp;"\"&amp;$G64),HYPERLINK(Values!$B$3&amp;F64&amp;"\"&amp;$H64,"OWNED\"&amp;$E64&amp;"\"&amp;$H64&amp;"\"))))))))))</f>
        <v>NO_License_Required</v>
      </c>
      <c r="AC64" s="2" t="str">
        <f>IF($M64=0,"CS6 unsupported",IF(AND($M64=1,$Z64="un"),HYPERLINK(Values!$B$69,Values!$A$68),IF(AND($M64=1,$Z64="s"),HYPERLINK(Values!$C$17,Values!$A$15&amp;"\"&amp;Values!$A$17),IF(AND($M64=1,$Z64="ui"),HYPERLINK(Values!$C$18,Values!$A$15&amp;"\"&amp;Values!$A$18),IF(AND($M64=1,$Z64="c"),HYPERLINK(Values!$C$4,Values!$A$4),IF(AND($M64=1,$Z64="p"),HYPERLINK(Values!$C$20&amp;"\"&amp;$E64,Values!$A$15&amp;"\"&amp;Values!$A$20&amp;"\"&amp;$E64),IF(AND($M64=1,$Z64="pr"),HYPERLINK(Values!$C$19,Values!$A$15&amp;"\"&amp;Values!$A$19),IF(AND($M64=1,$Z64="mc"),HYPERLINK(Values!$B$56,Values!$A$55&amp;" "&amp;$G64),IF(AND($M64=1,$Z64=""),"What type of script is it?",HYPERLINK(Values!$B$3&amp;E64&amp;"\"&amp;$H64,"OWNED\"&amp;$E64&amp;"\"&amp;$H64&amp;"\"))))))))))</f>
        <v>NO_License_Required</v>
      </c>
      <c r="AE64" t="s">
        <v>852</v>
      </c>
      <c r="AF64" s="57">
        <v>19.989999999999998</v>
      </c>
      <c r="AH64" s="37">
        <f t="shared" si="11"/>
        <v>0</v>
      </c>
      <c r="AI64" s="37">
        <f>IFERROR(IF(AE64="s",AH64*Values!$C$1,AF64*Values!$C$1),"")</f>
        <v>27.386299999999999</v>
      </c>
    </row>
    <row r="65" spans="2:35" x14ac:dyDescent="0.25">
      <c r="B65" s="72">
        <v>1</v>
      </c>
      <c r="C65" s="70">
        <v>100465957</v>
      </c>
      <c r="D65" s="7">
        <v>42582</v>
      </c>
      <c r="E65" s="1" t="s">
        <v>244</v>
      </c>
      <c r="F65" t="s">
        <v>1456</v>
      </c>
      <c r="G65" s="5" t="s">
        <v>1457</v>
      </c>
      <c r="H65" t="s">
        <v>1458</v>
      </c>
      <c r="I65" s="50" t="str">
        <f t="shared" si="6"/>
        <v>animationpatterns</v>
      </c>
      <c r="J65" t="s">
        <v>116</v>
      </c>
      <c r="K65" s="2" t="str">
        <f t="shared" si="7"/>
        <v>No license required</v>
      </c>
      <c r="L65" t="str">
        <f t="shared" si="8"/>
        <v>CS3</v>
      </c>
      <c r="M65" s="72">
        <v>1</v>
      </c>
      <c r="N65" t="str">
        <f t="shared" si="9"/>
        <v>YES</v>
      </c>
      <c r="O65" t="s">
        <v>188</v>
      </c>
      <c r="P65" t="s">
        <v>98</v>
      </c>
      <c r="Q65" s="13" t="s">
        <v>1350</v>
      </c>
      <c r="R65" s="11">
        <v>42175</v>
      </c>
      <c r="S65" t="s">
        <v>159</v>
      </c>
      <c r="T65" t="s">
        <v>1459</v>
      </c>
      <c r="U65" s="2" t="str">
        <f t="shared" si="10"/>
        <v>animationpatterns help</v>
      </c>
      <c r="V65" t="s">
        <v>1460</v>
      </c>
      <c r="W65" s="2" t="str">
        <f>HYPERLINK(Values!$B$3&amp;E65&amp;"\"&amp;$H65,"OWNED\"&amp;$E65&amp;"\"&amp;$H65&amp;"\")</f>
        <v>OWNED\Markus Bergelt\animationpatterns_v1.25_1\</v>
      </c>
      <c r="X65" s="2" t="s">
        <v>44</v>
      </c>
      <c r="Y65" s="15" t="s">
        <v>1113</v>
      </c>
      <c r="Z65" s="15" t="s">
        <v>1113</v>
      </c>
      <c r="AA65" s="2" t="str">
        <f>IF($Z65="un",HYPERLINK(Values!$B$74,Values!$A$68),IF($Z65="s",HYPERLINK(Values!$C$47,Values!$A$46&amp;"\"&amp;Values!$A$17),IF($Z65="ui",HYPERLINK(Values!$C$48,Values!$A$46&amp;"\"&amp;Values!$A$18),IF($Z65="c",HYPERLINK(Values!$C$4,Values!$A$4),IF($Z65="p",HYPERLINK(Values!$C$50&amp;"\"&amp;$E65,Values!$A$46&amp;"\"&amp;Values!$A$20&amp;"\"&amp;$E65),IF($Z65="pr",HYPERLINK(Values!$C$49,Values!$A$46&amp;"\"&amp;Values!$A$19),IF($Z65="ex",HYPERLINK(Values!$B$54,Values!$A$53&amp;" folder "&amp;$G65),IF($Z65="","What type of script is it?",IF($Z65="mc",HYPERLINK(Values!$B$57&amp;"\"&amp;$E65,Values!$A$55&amp;" "&amp;$E65&amp;"\"&amp;$G65),HYPERLINK(Values!$B$3&amp;E65&amp;"\"&amp;$H65,"OWNED\"&amp;$E65&amp;"\"&amp;$H65&amp;"\"))))))))))</f>
        <v>NO_License_Required</v>
      </c>
      <c r="AB65" s="2" t="str">
        <f>IF($Z65="un",HYPERLINK(Values!$B$73,Values!$A$68),IF($Z65="s",HYPERLINK(Values!$C$41,Values!$A$40&amp;"\"&amp;Values!$A$17),IF($Z65="ui",HYPERLINK(Values!$C$42,Values!$A$40&amp;"\"&amp;Values!$A$18),IF($Z65="c",HYPERLINK(Values!$C$4,Values!$A$4),IF($Z65="p",HYPERLINK(Values!$C$45&amp;"\"&amp;$E65,Values!$A$40&amp;"\"&amp;Values!$A$20&amp;"\"&amp;$E65),IF($Z65="pr",HYPERLINK(Values!$C$44,Values!$A$46&amp;"\"&amp;Values!$A$19),IF($Z65="ex",HYPERLINK(Values!$B$54,Values!$A$53&amp;" folder "&amp;$G65),IF($Z65="","What type of script is it?",IF($Z65="mc",HYPERLINK(Values!$B$57&amp;"\"&amp;$E65,Values!$A$55&amp;" "&amp;$E65&amp;"\"&amp;$G65),HYPERLINK(Values!$B$3&amp;F65&amp;"\"&amp;$H65,"OWNED\"&amp;$E65&amp;"\"&amp;$H65&amp;"\"))))))))))</f>
        <v>NO_License_Required</v>
      </c>
      <c r="AC65" s="2" t="str">
        <f>IF($M65=0,"CS6 unsupported",IF(AND($M65=1,$Z65="un"),HYPERLINK(Values!$B$69,Values!$A$68),IF(AND($M65=1,$Z65="s"),HYPERLINK(Values!$C$17,Values!$A$15&amp;"\"&amp;Values!$A$17),IF(AND($M65=1,$Z65="ui"),HYPERLINK(Values!$C$18,Values!$A$15&amp;"\"&amp;Values!$A$18),IF(AND($M65=1,$Z65="c"),HYPERLINK(Values!$C$4,Values!$A$4),IF(AND($M65=1,$Z65="p"),HYPERLINK(Values!$C$20&amp;"\"&amp;$E65,Values!$A$15&amp;"\"&amp;Values!$A$20&amp;"\"&amp;$E65),IF(AND($M65=1,$Z65="pr"),HYPERLINK(Values!$C$19,Values!$A$15&amp;"\"&amp;Values!$A$19),IF(AND($M65=1,$Z65="mc"),HYPERLINK(Values!$B$56,Values!$A$55&amp;" "&amp;$G65),IF(AND($M65=1,$Z65=""),"What type of script is it?",HYPERLINK(Values!$B$3&amp;E65&amp;"\"&amp;$H65,"OWNED\"&amp;$E65&amp;"\"&amp;$H65&amp;"\"))))))))))</f>
        <v>NO_License_Required</v>
      </c>
      <c r="AD65" t="s">
        <v>1456</v>
      </c>
      <c r="AE65" t="s">
        <v>852</v>
      </c>
      <c r="AF65" s="57">
        <v>24.99</v>
      </c>
      <c r="AH65" s="37">
        <f t="shared" si="11"/>
        <v>0</v>
      </c>
      <c r="AI65" s="37">
        <f>IFERROR(IF(AE65="s",AH65*Values!$C$1,AF65*Values!$C$1),"")</f>
        <v>34.2363</v>
      </c>
    </row>
    <row r="66" spans="2:35" x14ac:dyDescent="0.25">
      <c r="B66" s="72">
        <v>1</v>
      </c>
      <c r="C66" s="70">
        <v>100465953</v>
      </c>
      <c r="D66" s="7">
        <v>42582</v>
      </c>
      <c r="E66" s="1" t="s">
        <v>501</v>
      </c>
      <c r="F66" t="s">
        <v>1461</v>
      </c>
      <c r="G66" s="5" t="s">
        <v>1462</v>
      </c>
      <c r="H66" t="s">
        <v>1463</v>
      </c>
      <c r="I66" s="50" t="str">
        <f t="shared" ref="I66:I97" si="12">HYPERLINK("https://aescripts.com/"&amp;G66,G66)</f>
        <v>duplicatelayers-n-updateexpressions</v>
      </c>
      <c r="J66" t="s">
        <v>116</v>
      </c>
      <c r="K66" s="2" t="str">
        <f t="shared" ref="K66:K97" si="13">HYPERLINK("https://aescripts.com/downloadable/customer/products/",J66)</f>
        <v>No license required</v>
      </c>
      <c r="L66" t="str">
        <f t="shared" ref="L66:L97" si="14">IF(OR(O66="CS3",O66="CS4",O66="CS5",O66="CS5.5"),O66,"NO")</f>
        <v>NO</v>
      </c>
      <c r="M66" s="72">
        <v>1</v>
      </c>
      <c r="N66" t="str">
        <f t="shared" ref="N66:N97" si="15">IF(OR(M66=1,L66="CS6",P66="CS6"),"YES",IF(OR(M66=0,M66=""),"NO"))</f>
        <v>YES</v>
      </c>
      <c r="O66" t="s">
        <v>13</v>
      </c>
      <c r="P66" t="s">
        <v>1464</v>
      </c>
      <c r="Q66" s="13" t="s">
        <v>513</v>
      </c>
      <c r="R66" s="11">
        <v>40483</v>
      </c>
      <c r="S66" t="s">
        <v>159</v>
      </c>
      <c r="T66" t="s">
        <v>1465</v>
      </c>
      <c r="U66" s="2" t="str">
        <f t="shared" ref="U66:U97" si="16">IF($V66="",HYPERLINK("https://aescripts.com/"&amp;$G66,$G66&amp;" help"),HYPERLINK($V66,$G66&amp;" help"))</f>
        <v>duplicatelayers-n-updateexpressions help</v>
      </c>
      <c r="W66" s="2" t="str">
        <f>HYPERLINK(Values!$B$3&amp;E66&amp;"\"&amp;$H66,"OWNED\"&amp;$E66&amp;"\"&amp;$H66&amp;"\")</f>
        <v>OWNED\Lloyd Alvarez\duplicatelayers-n-updateexpressions_v1.5\</v>
      </c>
      <c r="X66" s="2" t="s">
        <v>44</v>
      </c>
      <c r="Y66" s="15" t="s">
        <v>1113</v>
      </c>
      <c r="Z66" s="15" t="s">
        <v>1113</v>
      </c>
      <c r="AA66" s="2" t="str">
        <f>IF($Z66="un",HYPERLINK(Values!$B$74,Values!$A$68),IF($Z66="s",HYPERLINK(Values!$C$47,Values!$A$46&amp;"\"&amp;Values!$A$17),IF($Z66="ui",HYPERLINK(Values!$C$48,Values!$A$46&amp;"\"&amp;Values!$A$18),IF($Z66="c",HYPERLINK(Values!$C$4,Values!$A$4),IF($Z66="p",HYPERLINK(Values!$C$50&amp;"\"&amp;$E66,Values!$A$46&amp;"\"&amp;Values!$A$20&amp;"\"&amp;$E66),IF($Z66="pr",HYPERLINK(Values!$C$49,Values!$A$46&amp;"\"&amp;Values!$A$19),IF($Z66="ex",HYPERLINK(Values!$B$54,Values!$A$53&amp;" folder "&amp;$G66),IF($Z66="","What type of script is it?",IF($Z66="mc",HYPERLINK(Values!$B$57&amp;"\"&amp;$E66,Values!$A$55&amp;" "&amp;$E66&amp;"\"&amp;$G66),HYPERLINK(Values!$B$3&amp;E66&amp;"\"&amp;$H66,"OWNED\"&amp;$E66&amp;"\"&amp;$H66&amp;"\"))))))))))</f>
        <v>NO_License_Required</v>
      </c>
      <c r="AB66" s="2" t="str">
        <f>IF($Z66="un",HYPERLINK(Values!$B$73,Values!$A$68),IF($Z66="s",HYPERLINK(Values!$C$41,Values!$A$40&amp;"\"&amp;Values!$A$17),IF($Z66="ui",HYPERLINK(Values!$C$42,Values!$A$40&amp;"\"&amp;Values!$A$18),IF($Z66="c",HYPERLINK(Values!$C$4,Values!$A$4),IF($Z66="p",HYPERLINK(Values!$C$45&amp;"\"&amp;$E66,Values!$A$40&amp;"\"&amp;Values!$A$20&amp;"\"&amp;$E66),IF($Z66="pr",HYPERLINK(Values!$C$44,Values!$A$46&amp;"\"&amp;Values!$A$19),IF($Z66="ex",HYPERLINK(Values!$B$54,Values!$A$53&amp;" folder "&amp;$G66),IF($Z66="","What type of script is it?",IF($Z66="mc",HYPERLINK(Values!$B$57&amp;"\"&amp;$E66,Values!$A$55&amp;" "&amp;$E66&amp;"\"&amp;$G66),HYPERLINK(Values!$B$3&amp;F66&amp;"\"&amp;$H66,"OWNED\"&amp;$E66&amp;"\"&amp;$H66&amp;"\"))))))))))</f>
        <v>NO_License_Required</v>
      </c>
      <c r="AC66" s="2" t="str">
        <f>IF($M66=0,"CS6 unsupported",IF(AND($M66=1,$Z66="un"),HYPERLINK(Values!$B$69,Values!$A$68),IF(AND($M66=1,$Z66="s"),HYPERLINK(Values!$C$17,Values!$A$15&amp;"\"&amp;Values!$A$17),IF(AND($M66=1,$Z66="ui"),HYPERLINK(Values!$C$18,Values!$A$15&amp;"\"&amp;Values!$A$18),IF(AND($M66=1,$Z66="c"),HYPERLINK(Values!$C$4,Values!$A$4),IF(AND($M66=1,$Z66="p"),HYPERLINK(Values!$C$20&amp;"\"&amp;$E66,Values!$A$15&amp;"\"&amp;Values!$A$20&amp;"\"&amp;$E66),IF(AND($M66=1,$Z66="pr"),HYPERLINK(Values!$C$19,Values!$A$15&amp;"\"&amp;Values!$A$19),IF(AND($M66=1,$Z66="mc"),HYPERLINK(Values!$B$56,Values!$A$55&amp;" "&amp;$G66),IF(AND($M66=1,$Z66=""),"What type of script is it?",HYPERLINK(Values!$B$3&amp;E66&amp;"\"&amp;$H66,"OWNED\"&amp;$E66&amp;"\"&amp;$H66&amp;"\"))))))))))</f>
        <v>NO_License_Required</v>
      </c>
      <c r="AE66" t="s">
        <v>852</v>
      </c>
      <c r="AF66" s="57">
        <v>9.99</v>
      </c>
      <c r="AH66" s="37">
        <f t="shared" ref="AH66:AH97" si="17">IF(AE66="s",AF66*0.75,IF(AE66="n",AF66*0,""))</f>
        <v>0</v>
      </c>
      <c r="AI66" s="37">
        <f>IFERROR(IF(AE66="s",AH66*Values!$C$1,AF66*Values!$C$1),"")</f>
        <v>13.686300000000001</v>
      </c>
    </row>
    <row r="67" spans="2:35" x14ac:dyDescent="0.25">
      <c r="B67" s="72">
        <v>1</v>
      </c>
      <c r="C67" s="70">
        <v>100465816</v>
      </c>
      <c r="D67" s="7">
        <v>42581</v>
      </c>
      <c r="E67" s="1" t="s">
        <v>628</v>
      </c>
      <c r="F67" t="s">
        <v>1466</v>
      </c>
      <c r="G67" s="5" t="s">
        <v>1467</v>
      </c>
      <c r="H67" t="s">
        <v>1468</v>
      </c>
      <c r="I67" s="50" t="str">
        <f t="shared" si="12"/>
        <v>ft-effect-instance</v>
      </c>
      <c r="J67" t="s">
        <v>116</v>
      </c>
      <c r="K67" s="2" t="str">
        <f t="shared" si="13"/>
        <v>No license required</v>
      </c>
      <c r="L67" t="str">
        <f t="shared" si="14"/>
        <v>CS3</v>
      </c>
      <c r="M67" s="72">
        <v>1</v>
      </c>
      <c r="N67" t="str">
        <f t="shared" si="15"/>
        <v>YES</v>
      </c>
      <c r="O67" t="s">
        <v>188</v>
      </c>
      <c r="P67" t="s">
        <v>124</v>
      </c>
      <c r="Q67" s="13" t="s">
        <v>792</v>
      </c>
      <c r="R67" s="11">
        <v>40654</v>
      </c>
      <c r="S67" t="s">
        <v>106</v>
      </c>
      <c r="T67" t="s">
        <v>1469</v>
      </c>
      <c r="U67" s="2" t="str">
        <f t="shared" si="16"/>
        <v>ft-effect-instance help</v>
      </c>
      <c r="V67" t="s">
        <v>1470</v>
      </c>
      <c r="W67" s="2" t="str">
        <f>HYPERLINK(Values!$B$3&amp;E67&amp;"\"&amp;$H67,"OWNED\"&amp;$E67&amp;"\"&amp;$H67&amp;"\")</f>
        <v>OWNED\François Tarlier\ft-effect_instance_v1.6\</v>
      </c>
      <c r="X67" s="2" t="s">
        <v>44</v>
      </c>
      <c r="Y67" s="15" t="s">
        <v>1113</v>
      </c>
      <c r="Z67" s="15" t="s">
        <v>1113</v>
      </c>
      <c r="AA67" s="2" t="str">
        <f>IF($Z67="un",HYPERLINK(Values!$B$74,Values!$A$68),IF($Z67="s",HYPERLINK(Values!$C$47,Values!$A$46&amp;"\"&amp;Values!$A$17),IF($Z67="ui",HYPERLINK(Values!$C$48,Values!$A$46&amp;"\"&amp;Values!$A$18),IF($Z67="c",HYPERLINK(Values!$C$4,Values!$A$4),IF($Z67="p",HYPERLINK(Values!$C$50&amp;"\"&amp;$E67,Values!$A$46&amp;"\"&amp;Values!$A$20&amp;"\"&amp;$E67),IF($Z67="pr",HYPERLINK(Values!$C$49,Values!$A$46&amp;"\"&amp;Values!$A$19),IF($Z67="ex",HYPERLINK(Values!$B$54,Values!$A$53&amp;" folder "&amp;$G67),IF($Z67="","What type of script is it?",IF($Z67="mc",HYPERLINK(Values!$B$57&amp;"\"&amp;$E67,Values!$A$55&amp;" "&amp;$E67&amp;"\"&amp;$G67),HYPERLINK(Values!$B$3&amp;E67&amp;"\"&amp;$H67,"OWNED\"&amp;$E67&amp;"\"&amp;$H67&amp;"\"))))))))))</f>
        <v>NO_License_Required</v>
      </c>
      <c r="AB67" s="2" t="str">
        <f>IF($Z67="un",HYPERLINK(Values!$B$73,Values!$A$68),IF($Z67="s",HYPERLINK(Values!$C$41,Values!$A$40&amp;"\"&amp;Values!$A$17),IF($Z67="ui",HYPERLINK(Values!$C$42,Values!$A$40&amp;"\"&amp;Values!$A$18),IF($Z67="c",HYPERLINK(Values!$C$4,Values!$A$4),IF($Z67="p",HYPERLINK(Values!$C$45&amp;"\"&amp;$E67,Values!$A$40&amp;"\"&amp;Values!$A$20&amp;"\"&amp;$E67),IF($Z67="pr",HYPERLINK(Values!$C$44,Values!$A$46&amp;"\"&amp;Values!$A$19),IF($Z67="ex",HYPERLINK(Values!$B$54,Values!$A$53&amp;" folder "&amp;$G67),IF($Z67="","What type of script is it?",IF($Z67="mc",HYPERLINK(Values!$B$57&amp;"\"&amp;$E67,Values!$A$55&amp;" "&amp;$E67&amp;"\"&amp;$G67),HYPERLINK(Values!$B$3&amp;F67&amp;"\"&amp;$H67,"OWNED\"&amp;$E67&amp;"\"&amp;$H67&amp;"\"))))))))))</f>
        <v>NO_License_Required</v>
      </c>
      <c r="AC67" s="2" t="str">
        <f>IF($M67=0,"CS6 unsupported",IF(AND($M67=1,$Z67="un"),HYPERLINK(Values!$B$69,Values!$A$68),IF(AND($M67=1,$Z67="s"),HYPERLINK(Values!$C$17,Values!$A$15&amp;"\"&amp;Values!$A$17),IF(AND($M67=1,$Z67="ui"),HYPERLINK(Values!$C$18,Values!$A$15&amp;"\"&amp;Values!$A$18),IF(AND($M67=1,$Z67="c"),HYPERLINK(Values!$C$4,Values!$A$4),IF(AND($M67=1,$Z67="p"),HYPERLINK(Values!$C$20&amp;"\"&amp;$E67,Values!$A$15&amp;"\"&amp;Values!$A$20&amp;"\"&amp;$E67),IF(AND($M67=1,$Z67="pr"),HYPERLINK(Values!$C$19,Values!$A$15&amp;"\"&amp;Values!$A$19),IF(AND($M67=1,$Z67="mc"),HYPERLINK(Values!$B$56,Values!$A$55&amp;" "&amp;$G67),IF(AND($M67=1,$Z67=""),"What type of script is it?",HYPERLINK(Values!$B$3&amp;E67&amp;"\"&amp;$H67,"OWNED\"&amp;$E67&amp;"\"&amp;$H67&amp;"\"))))))))))</f>
        <v>NO_License_Required</v>
      </c>
      <c r="AE67" t="s">
        <v>852</v>
      </c>
      <c r="AF67" s="57">
        <v>15.99</v>
      </c>
      <c r="AH67" s="37">
        <f t="shared" si="17"/>
        <v>0</v>
      </c>
      <c r="AI67" s="37">
        <f>IFERROR(IF(AE67="s",AH67*Values!$C$1,AF67*Values!$C$1),"")</f>
        <v>21.906300000000002</v>
      </c>
    </row>
    <row r="68" spans="2:35" x14ac:dyDescent="0.25">
      <c r="B68" s="72">
        <v>1</v>
      </c>
      <c r="C68" s="70">
        <v>100464966</v>
      </c>
      <c r="D68" s="7">
        <v>42579</v>
      </c>
      <c r="E68" s="1" t="s">
        <v>1149</v>
      </c>
      <c r="F68" t="s">
        <v>1471</v>
      </c>
      <c r="G68" s="5" t="s">
        <v>1472</v>
      </c>
      <c r="H68" t="s">
        <v>1473</v>
      </c>
      <c r="I68" s="50" t="str">
        <f t="shared" si="12"/>
        <v>project-cleaner</v>
      </c>
      <c r="J68" t="s">
        <v>116</v>
      </c>
      <c r="K68" s="2" t="str">
        <f t="shared" si="13"/>
        <v>No license required</v>
      </c>
      <c r="L68" t="str">
        <f t="shared" si="14"/>
        <v>CS3</v>
      </c>
      <c r="M68" s="72">
        <v>1</v>
      </c>
      <c r="N68" t="str">
        <f t="shared" si="15"/>
        <v>YES</v>
      </c>
      <c r="O68" t="s">
        <v>188</v>
      </c>
      <c r="P68" t="s">
        <v>134</v>
      </c>
      <c r="Q68" s="13" t="s">
        <v>347</v>
      </c>
      <c r="R68" s="11">
        <v>41634</v>
      </c>
      <c r="S68" t="s">
        <v>106</v>
      </c>
      <c r="T68" t="s">
        <v>1474</v>
      </c>
      <c r="U68" s="2" t="str">
        <f t="shared" si="16"/>
        <v>project-cleaner help</v>
      </c>
      <c r="V68" t="s">
        <v>1475</v>
      </c>
      <c r="W68" s="2" t="str">
        <f>HYPERLINK(Values!$B$3&amp;E68&amp;"\"&amp;$H68,"OWNED\"&amp;$E68&amp;"\"&amp;$H68&amp;"\")</f>
        <v>OWNED\Michel Pensas\projectcleaner_v1.2\</v>
      </c>
      <c r="X68" s="2" t="s">
        <v>44</v>
      </c>
      <c r="Y68" s="15" t="s">
        <v>1113</v>
      </c>
      <c r="Z68" s="15" t="s">
        <v>1113</v>
      </c>
      <c r="AA68" s="2" t="str">
        <f>IF($Z68="un",HYPERLINK(Values!$B$74,Values!$A$68),IF($Z68="s",HYPERLINK(Values!$C$47,Values!$A$46&amp;"\"&amp;Values!$A$17),IF($Z68="ui",HYPERLINK(Values!$C$48,Values!$A$46&amp;"\"&amp;Values!$A$18),IF($Z68="c",HYPERLINK(Values!$C$4,Values!$A$4),IF($Z68="p",HYPERLINK(Values!$C$50&amp;"\"&amp;$E68,Values!$A$46&amp;"\"&amp;Values!$A$20&amp;"\"&amp;$E68),IF($Z68="pr",HYPERLINK(Values!$C$49,Values!$A$46&amp;"\"&amp;Values!$A$19),IF($Z68="ex",HYPERLINK(Values!$B$54,Values!$A$53&amp;" folder "&amp;$G68),IF($Z68="","What type of script is it?",IF($Z68="mc",HYPERLINK(Values!$B$57&amp;"\"&amp;$E68,Values!$A$55&amp;" "&amp;$E68&amp;"\"&amp;$G68),HYPERLINK(Values!$B$3&amp;E68&amp;"\"&amp;$H68,"OWNED\"&amp;$E68&amp;"\"&amp;$H68&amp;"\"))))))))))</f>
        <v>NO_License_Required</v>
      </c>
      <c r="AB68" s="2" t="str">
        <f>IF($Z68="un",HYPERLINK(Values!$B$73,Values!$A$68),IF($Z68="s",HYPERLINK(Values!$C$41,Values!$A$40&amp;"\"&amp;Values!$A$17),IF($Z68="ui",HYPERLINK(Values!$C$42,Values!$A$40&amp;"\"&amp;Values!$A$18),IF($Z68="c",HYPERLINK(Values!$C$4,Values!$A$4),IF($Z68="p",HYPERLINK(Values!$C$45&amp;"\"&amp;$E68,Values!$A$40&amp;"\"&amp;Values!$A$20&amp;"\"&amp;$E68),IF($Z68="pr",HYPERLINK(Values!$C$44,Values!$A$46&amp;"\"&amp;Values!$A$19),IF($Z68="ex",HYPERLINK(Values!$B$54,Values!$A$53&amp;" folder "&amp;$G68),IF($Z68="","What type of script is it?",IF($Z68="mc",HYPERLINK(Values!$B$57&amp;"\"&amp;$E68,Values!$A$55&amp;" "&amp;$E68&amp;"\"&amp;$G68),HYPERLINK(Values!$B$3&amp;F68&amp;"\"&amp;$H68,"OWNED\"&amp;$E68&amp;"\"&amp;$H68&amp;"\"))))))))))</f>
        <v>NO_License_Required</v>
      </c>
      <c r="AC68" s="2" t="str">
        <f>IF($M68=0,"CS6 unsupported",IF(AND($M68=1,$Z68="un"),HYPERLINK(Values!$B$69,Values!$A$68),IF(AND($M68=1,$Z68="s"),HYPERLINK(Values!$C$17,Values!$A$15&amp;"\"&amp;Values!$A$17),IF(AND($M68=1,$Z68="ui"),HYPERLINK(Values!$C$18,Values!$A$15&amp;"\"&amp;Values!$A$18),IF(AND($M68=1,$Z68="c"),HYPERLINK(Values!$C$4,Values!$A$4),IF(AND($M68=1,$Z68="p"),HYPERLINK(Values!$C$20&amp;"\"&amp;$E68,Values!$A$15&amp;"\"&amp;Values!$A$20&amp;"\"&amp;$E68),IF(AND($M68=1,$Z68="pr"),HYPERLINK(Values!$C$19,Values!$A$15&amp;"\"&amp;Values!$A$19),IF(AND($M68=1,$Z68="mc"),HYPERLINK(Values!$B$56,Values!$A$55&amp;" "&amp;$G68),IF(AND($M68=1,$Z68=""),"What type of script is it?",HYPERLINK(Values!$B$3&amp;E68&amp;"\"&amp;$H68,"OWNED\"&amp;$E68&amp;"\"&amp;$H68&amp;"\"))))))))))</f>
        <v>NO_License_Required</v>
      </c>
      <c r="AE68" t="s">
        <v>852</v>
      </c>
      <c r="AF68" s="57">
        <v>14.99</v>
      </c>
      <c r="AH68" s="37">
        <f t="shared" si="17"/>
        <v>0</v>
      </c>
      <c r="AI68" s="37">
        <f>IFERROR(IF(AE68="s",AH68*Values!$C$1,AF68*Values!$C$1),"")</f>
        <v>20.536300000000001</v>
      </c>
    </row>
    <row r="69" spans="2:35" x14ac:dyDescent="0.25">
      <c r="B69" s="72">
        <v>1</v>
      </c>
      <c r="C69" s="70">
        <v>100464966</v>
      </c>
      <c r="D69" s="7">
        <v>42579</v>
      </c>
      <c r="E69" s="1" t="s">
        <v>1476</v>
      </c>
      <c r="F69" t="s">
        <v>1477</v>
      </c>
      <c r="G69" s="5" t="s">
        <v>1478</v>
      </c>
      <c r="H69" t="s">
        <v>1479</v>
      </c>
      <c r="I69" s="50" t="str">
        <f t="shared" si="12"/>
        <v>matchrate</v>
      </c>
      <c r="J69" t="s">
        <v>116</v>
      </c>
      <c r="K69" s="2" t="str">
        <f t="shared" si="13"/>
        <v>No license required</v>
      </c>
      <c r="L69" t="str">
        <f t="shared" si="14"/>
        <v>CS3</v>
      </c>
      <c r="M69" s="72">
        <v>1</v>
      </c>
      <c r="N69" t="str">
        <f t="shared" si="15"/>
        <v>YES</v>
      </c>
      <c r="O69" t="s">
        <v>188</v>
      </c>
      <c r="P69" t="s">
        <v>124</v>
      </c>
      <c r="Q69" s="13" t="s">
        <v>980</v>
      </c>
      <c r="R69" s="11">
        <v>41966</v>
      </c>
      <c r="S69" t="s">
        <v>159</v>
      </c>
      <c r="T69" t="s">
        <v>1480</v>
      </c>
      <c r="U69" s="2" t="str">
        <f t="shared" si="16"/>
        <v>matchrate help</v>
      </c>
      <c r="V69" t="s">
        <v>1481</v>
      </c>
      <c r="W69" s="2" t="str">
        <f>HYPERLINK(Values!$B$3&amp;E69&amp;"\"&amp;$H69,"OWNED\"&amp;$E69&amp;"\"&amp;$H69&amp;"\")</f>
        <v>OWNED\Blastframe\matchrate_v1.3\</v>
      </c>
      <c r="X69" s="2" t="s">
        <v>44</v>
      </c>
      <c r="Y69" s="15" t="s">
        <v>1113</v>
      </c>
      <c r="Z69" s="15" t="s">
        <v>1113</v>
      </c>
      <c r="AA69" s="2" t="str">
        <f>IF($Z69="un",HYPERLINK(Values!$B$74,Values!$A$68),IF($Z69="s",HYPERLINK(Values!$C$47,Values!$A$46&amp;"\"&amp;Values!$A$17),IF($Z69="ui",HYPERLINK(Values!$C$48,Values!$A$46&amp;"\"&amp;Values!$A$18),IF($Z69="c",HYPERLINK(Values!$C$4,Values!$A$4),IF($Z69="p",HYPERLINK(Values!$C$50&amp;"\"&amp;$E69,Values!$A$46&amp;"\"&amp;Values!$A$20&amp;"\"&amp;$E69),IF($Z69="pr",HYPERLINK(Values!$C$49,Values!$A$46&amp;"\"&amp;Values!$A$19),IF($Z69="ex",HYPERLINK(Values!$B$54,Values!$A$53&amp;" folder "&amp;$G69),IF($Z69="","What type of script is it?",IF($Z69="mc",HYPERLINK(Values!$B$57&amp;"\"&amp;$E69,Values!$A$55&amp;" "&amp;$E69&amp;"\"&amp;$G69),HYPERLINK(Values!$B$3&amp;E69&amp;"\"&amp;$H69,"OWNED\"&amp;$E69&amp;"\"&amp;$H69&amp;"\"))))))))))</f>
        <v>NO_License_Required</v>
      </c>
      <c r="AB69" s="2" t="str">
        <f>IF($Z69="un",HYPERLINK(Values!$B$73,Values!$A$68),IF($Z69="s",HYPERLINK(Values!$C$41,Values!$A$40&amp;"\"&amp;Values!$A$17),IF($Z69="ui",HYPERLINK(Values!$C$42,Values!$A$40&amp;"\"&amp;Values!$A$18),IF($Z69="c",HYPERLINK(Values!$C$4,Values!$A$4),IF($Z69="p",HYPERLINK(Values!$C$45&amp;"\"&amp;$E69,Values!$A$40&amp;"\"&amp;Values!$A$20&amp;"\"&amp;$E69),IF($Z69="pr",HYPERLINK(Values!$C$44,Values!$A$46&amp;"\"&amp;Values!$A$19),IF($Z69="ex",HYPERLINK(Values!$B$54,Values!$A$53&amp;" folder "&amp;$G69),IF($Z69="","What type of script is it?",IF($Z69="mc",HYPERLINK(Values!$B$57&amp;"\"&amp;$E69,Values!$A$55&amp;" "&amp;$E69&amp;"\"&amp;$G69),HYPERLINK(Values!$B$3&amp;F69&amp;"\"&amp;$H69,"OWNED\"&amp;$E69&amp;"\"&amp;$H69&amp;"\"))))))))))</f>
        <v>NO_License_Required</v>
      </c>
      <c r="AC69" s="2" t="str">
        <f>IF($M69=0,"CS6 unsupported",IF(AND($M69=1,$Z69="un"),HYPERLINK(Values!$B$69,Values!$A$68),IF(AND($M69=1,$Z69="s"),HYPERLINK(Values!$C$17,Values!$A$15&amp;"\"&amp;Values!$A$17),IF(AND($M69=1,$Z69="ui"),HYPERLINK(Values!$C$18,Values!$A$15&amp;"\"&amp;Values!$A$18),IF(AND($M69=1,$Z69="c"),HYPERLINK(Values!$C$4,Values!$A$4),IF(AND($M69=1,$Z69="p"),HYPERLINK(Values!$C$20&amp;"\"&amp;$E69,Values!$A$15&amp;"\"&amp;Values!$A$20&amp;"\"&amp;$E69),IF(AND($M69=1,$Z69="pr"),HYPERLINK(Values!$C$19,Values!$A$15&amp;"\"&amp;Values!$A$19),IF(AND($M69=1,$Z69="mc"),HYPERLINK(Values!$B$56,Values!$A$55&amp;" "&amp;$G69),IF(AND($M69=1,$Z69=""),"What type of script is it?",HYPERLINK(Values!$B$3&amp;E69&amp;"\"&amp;$H69,"OWNED\"&amp;$E69&amp;"\"&amp;$H69&amp;"\"))))))))))</f>
        <v>NO_License_Required</v>
      </c>
      <c r="AE69" t="s">
        <v>852</v>
      </c>
      <c r="AF69" s="57">
        <v>9.99</v>
      </c>
      <c r="AH69" s="37">
        <f t="shared" si="17"/>
        <v>0</v>
      </c>
      <c r="AI69" s="37">
        <f>IFERROR(IF(AE69="s",AH69*Values!$C$1,AF69*Values!$C$1),"")</f>
        <v>13.686300000000001</v>
      </c>
    </row>
    <row r="70" spans="2:35" x14ac:dyDescent="0.25">
      <c r="B70" s="72">
        <v>1</v>
      </c>
      <c r="C70" s="70">
        <v>100464966</v>
      </c>
      <c r="D70" s="7">
        <v>42579</v>
      </c>
      <c r="E70" s="1" t="s">
        <v>529</v>
      </c>
      <c r="F70" t="s">
        <v>1482</v>
      </c>
      <c r="G70" s="5" t="s">
        <v>1483</v>
      </c>
      <c r="H70" t="s">
        <v>1484</v>
      </c>
      <c r="I70" s="50" t="str">
        <f t="shared" si="12"/>
        <v>keysmith</v>
      </c>
      <c r="J70" t="s">
        <v>116</v>
      </c>
      <c r="K70" s="2" t="str">
        <f t="shared" si="13"/>
        <v>No license required</v>
      </c>
      <c r="L70" t="str">
        <f t="shared" si="14"/>
        <v>CS4</v>
      </c>
      <c r="M70" s="72">
        <v>1</v>
      </c>
      <c r="N70" t="str">
        <f t="shared" si="15"/>
        <v>YES</v>
      </c>
      <c r="O70" t="s">
        <v>151</v>
      </c>
      <c r="P70" t="s">
        <v>134</v>
      </c>
      <c r="Q70" s="13" t="s">
        <v>197</v>
      </c>
      <c r="R70" s="11">
        <v>41426</v>
      </c>
      <c r="S70" t="s">
        <v>106</v>
      </c>
      <c r="T70" t="s">
        <v>1485</v>
      </c>
      <c r="U70" s="2" t="str">
        <f t="shared" si="16"/>
        <v>keysmith help</v>
      </c>
      <c r="W70" s="2" t="str">
        <f>HYPERLINK(Values!$B$3&amp;E70&amp;"\"&amp;$H70,"OWNED\"&amp;$E70&amp;"\"&amp;$H70&amp;"\")</f>
        <v>OWNED\Michael Delaney\keysmith_v1.1.47\</v>
      </c>
      <c r="X70" s="2" t="s">
        <v>44</v>
      </c>
      <c r="Y70" s="15" t="s">
        <v>1113</v>
      </c>
      <c r="Z70" s="15" t="s">
        <v>1113</v>
      </c>
      <c r="AA70" s="2" t="str">
        <f>IF($Z70="un",HYPERLINK(Values!$B$74,Values!$A$68),IF($Z70="s",HYPERLINK(Values!$C$47,Values!$A$46&amp;"\"&amp;Values!$A$17),IF($Z70="ui",HYPERLINK(Values!$C$48,Values!$A$46&amp;"\"&amp;Values!$A$18),IF($Z70="c",HYPERLINK(Values!$C$4,Values!$A$4),IF($Z70="p",HYPERLINK(Values!$C$50&amp;"\"&amp;$E70,Values!$A$46&amp;"\"&amp;Values!$A$20&amp;"\"&amp;$E70),IF($Z70="pr",HYPERLINK(Values!$C$49,Values!$A$46&amp;"\"&amp;Values!$A$19),IF($Z70="ex",HYPERLINK(Values!$B$54,Values!$A$53&amp;" folder "&amp;$G70),IF($Z70="","What type of script is it?",IF($Z70="mc",HYPERLINK(Values!$B$57&amp;"\"&amp;$E70,Values!$A$55&amp;" "&amp;$E70&amp;"\"&amp;$G70),HYPERLINK(Values!$B$3&amp;E70&amp;"\"&amp;$H70,"OWNED\"&amp;$E70&amp;"\"&amp;$H70&amp;"\"))))))))))</f>
        <v>NO_License_Required</v>
      </c>
      <c r="AB70" s="2" t="str">
        <f>IF($Z70="un",HYPERLINK(Values!$B$73,Values!$A$68),IF($Z70="s",HYPERLINK(Values!$C$41,Values!$A$40&amp;"\"&amp;Values!$A$17),IF($Z70="ui",HYPERLINK(Values!$C$42,Values!$A$40&amp;"\"&amp;Values!$A$18),IF($Z70="c",HYPERLINK(Values!$C$4,Values!$A$4),IF($Z70="p",HYPERLINK(Values!$C$45&amp;"\"&amp;$E70,Values!$A$40&amp;"\"&amp;Values!$A$20&amp;"\"&amp;$E70),IF($Z70="pr",HYPERLINK(Values!$C$44,Values!$A$46&amp;"\"&amp;Values!$A$19),IF($Z70="ex",HYPERLINK(Values!$B$54,Values!$A$53&amp;" folder "&amp;$G70),IF($Z70="","What type of script is it?",IF($Z70="mc",HYPERLINK(Values!$B$57&amp;"\"&amp;$E70,Values!$A$55&amp;" "&amp;$E70&amp;"\"&amp;$G70),HYPERLINK(Values!$B$3&amp;F70&amp;"\"&amp;$H70,"OWNED\"&amp;$E70&amp;"\"&amp;$H70&amp;"\"))))))))))</f>
        <v>NO_License_Required</v>
      </c>
      <c r="AC70" s="2" t="str">
        <f>IF($M70=0,"CS6 unsupported",IF(AND($M70=1,$Z70="un"),HYPERLINK(Values!$B$69,Values!$A$68),IF(AND($M70=1,$Z70="s"),HYPERLINK(Values!$C$17,Values!$A$15&amp;"\"&amp;Values!$A$17),IF(AND($M70=1,$Z70="ui"),HYPERLINK(Values!$C$18,Values!$A$15&amp;"\"&amp;Values!$A$18),IF(AND($M70=1,$Z70="c"),HYPERLINK(Values!$C$4,Values!$A$4),IF(AND($M70=1,$Z70="p"),HYPERLINK(Values!$C$20&amp;"\"&amp;$E70,Values!$A$15&amp;"\"&amp;Values!$A$20&amp;"\"&amp;$E70),IF(AND($M70=1,$Z70="pr"),HYPERLINK(Values!$C$19,Values!$A$15&amp;"\"&amp;Values!$A$19),IF(AND($M70=1,$Z70="mc"),HYPERLINK(Values!$B$56,Values!$A$55&amp;" "&amp;$G70),IF(AND($M70=1,$Z70=""),"What type of script is it?",HYPERLINK(Values!$B$3&amp;E70&amp;"\"&amp;$H70,"OWNED\"&amp;$E70&amp;"\"&amp;$H70&amp;"\"))))))))))</f>
        <v>NO_License_Required</v>
      </c>
      <c r="AE70" t="s">
        <v>852</v>
      </c>
      <c r="AF70" s="57">
        <v>29.99</v>
      </c>
      <c r="AH70" s="37">
        <f t="shared" si="17"/>
        <v>0</v>
      </c>
      <c r="AI70" s="37">
        <f>IFERROR(IF(AE70="s",AH70*Values!$C$1,AF70*Values!$C$1),"")</f>
        <v>41.086300000000001</v>
      </c>
    </row>
    <row r="71" spans="2:35" x14ac:dyDescent="0.25">
      <c r="B71" s="72">
        <v>1</v>
      </c>
      <c r="C71" s="70">
        <v>100464966</v>
      </c>
      <c r="D71" s="7">
        <v>42579</v>
      </c>
      <c r="E71" s="1" t="s">
        <v>809</v>
      </c>
      <c r="F71" t="s">
        <v>1486</v>
      </c>
      <c r="G71" s="5" t="s">
        <v>1487</v>
      </c>
      <c r="H71" t="s">
        <v>1488</v>
      </c>
      <c r="I71" s="50" t="str">
        <f t="shared" si="12"/>
        <v>lightman</v>
      </c>
      <c r="J71" t="s">
        <v>116</v>
      </c>
      <c r="K71" s="2" t="str">
        <f t="shared" si="13"/>
        <v>No license required</v>
      </c>
      <c r="L71" t="str">
        <f t="shared" si="14"/>
        <v>NO</v>
      </c>
      <c r="M71" s="72">
        <v>1</v>
      </c>
      <c r="N71" t="str">
        <f t="shared" si="15"/>
        <v>YES</v>
      </c>
      <c r="O71" t="s">
        <v>13</v>
      </c>
      <c r="P71" t="s">
        <v>117</v>
      </c>
      <c r="Q71" s="13" t="s">
        <v>241</v>
      </c>
      <c r="R71" s="11">
        <v>42164</v>
      </c>
      <c r="S71" t="s">
        <v>106</v>
      </c>
      <c r="T71" t="s">
        <v>1489</v>
      </c>
      <c r="U71" s="2" t="str">
        <f t="shared" si="16"/>
        <v>lightman help</v>
      </c>
      <c r="V71" t="s">
        <v>1490</v>
      </c>
      <c r="W71" s="2" t="str">
        <f>HYPERLINK(Values!$B$3&amp;E71&amp;"\"&amp;$H71,"OWNED\"&amp;$E71&amp;"\"&amp;$H71&amp;"\")</f>
        <v>OWNED\Edgar Huanca\lightman_v1.0\</v>
      </c>
      <c r="X71" s="2" t="s">
        <v>44</v>
      </c>
      <c r="Y71" s="15" t="s">
        <v>1113</v>
      </c>
      <c r="Z71" s="15" t="s">
        <v>1113</v>
      </c>
      <c r="AA71" s="2" t="str">
        <f>IF($Z71="un",HYPERLINK(Values!$B$74,Values!$A$68),IF($Z71="s",HYPERLINK(Values!$C$47,Values!$A$46&amp;"\"&amp;Values!$A$17),IF($Z71="ui",HYPERLINK(Values!$C$48,Values!$A$46&amp;"\"&amp;Values!$A$18),IF($Z71="c",HYPERLINK(Values!$C$4,Values!$A$4),IF($Z71="p",HYPERLINK(Values!$C$50&amp;"\"&amp;$E71,Values!$A$46&amp;"\"&amp;Values!$A$20&amp;"\"&amp;$E71),IF($Z71="pr",HYPERLINK(Values!$C$49,Values!$A$46&amp;"\"&amp;Values!$A$19),IF($Z71="ex",HYPERLINK(Values!$B$54,Values!$A$53&amp;" folder "&amp;$G71),IF($Z71="","What type of script is it?",IF($Z71="mc",HYPERLINK(Values!$B$57&amp;"\"&amp;$E71,Values!$A$55&amp;" "&amp;$E71&amp;"\"&amp;$G71),HYPERLINK(Values!$B$3&amp;E71&amp;"\"&amp;$H71,"OWNED\"&amp;$E71&amp;"\"&amp;$H71&amp;"\"))))))))))</f>
        <v>NO_License_Required</v>
      </c>
      <c r="AB71" s="2" t="str">
        <f>IF($Z71="un",HYPERLINK(Values!$B$73,Values!$A$68),IF($Z71="s",HYPERLINK(Values!$C$41,Values!$A$40&amp;"\"&amp;Values!$A$17),IF($Z71="ui",HYPERLINK(Values!$C$42,Values!$A$40&amp;"\"&amp;Values!$A$18),IF($Z71="c",HYPERLINK(Values!$C$4,Values!$A$4),IF($Z71="p",HYPERLINK(Values!$C$45&amp;"\"&amp;$E71,Values!$A$40&amp;"\"&amp;Values!$A$20&amp;"\"&amp;$E71),IF($Z71="pr",HYPERLINK(Values!$C$44,Values!$A$46&amp;"\"&amp;Values!$A$19),IF($Z71="ex",HYPERLINK(Values!$B$54,Values!$A$53&amp;" folder "&amp;$G71),IF($Z71="","What type of script is it?",IF($Z71="mc",HYPERLINK(Values!$B$57&amp;"\"&amp;$E71,Values!$A$55&amp;" "&amp;$E71&amp;"\"&amp;$G71),HYPERLINK(Values!$B$3&amp;F71&amp;"\"&amp;$H71,"OWNED\"&amp;$E71&amp;"\"&amp;$H71&amp;"\"))))))))))</f>
        <v>NO_License_Required</v>
      </c>
      <c r="AC71" s="2" t="str">
        <f>IF($M71=0,"CS6 unsupported",IF(AND($M71=1,$Z71="un"),HYPERLINK(Values!$B$69,Values!$A$68),IF(AND($M71=1,$Z71="s"),HYPERLINK(Values!$C$17,Values!$A$15&amp;"\"&amp;Values!$A$17),IF(AND($M71=1,$Z71="ui"),HYPERLINK(Values!$C$18,Values!$A$15&amp;"\"&amp;Values!$A$18),IF(AND($M71=1,$Z71="c"),HYPERLINK(Values!$C$4,Values!$A$4),IF(AND($M71=1,$Z71="p"),HYPERLINK(Values!$C$20&amp;"\"&amp;$E71,Values!$A$15&amp;"\"&amp;Values!$A$20&amp;"\"&amp;$E71),IF(AND($M71=1,$Z71="pr"),HYPERLINK(Values!$C$19,Values!$A$15&amp;"\"&amp;Values!$A$19),IF(AND($M71=1,$Z71="mc"),HYPERLINK(Values!$B$56,Values!$A$55&amp;" "&amp;$G71),IF(AND($M71=1,$Z71=""),"What type of script is it?",HYPERLINK(Values!$B$3&amp;E71&amp;"\"&amp;$H71,"OWNED\"&amp;$E71&amp;"\"&amp;$H71&amp;"\"))))))))))</f>
        <v>NO_License_Required</v>
      </c>
      <c r="AE71" t="s">
        <v>852</v>
      </c>
      <c r="AF71" s="57">
        <v>14.99</v>
      </c>
      <c r="AH71" s="37">
        <f t="shared" si="17"/>
        <v>0</v>
      </c>
      <c r="AI71" s="37">
        <f>IFERROR(IF(AE71="s",AH71*Values!$C$1,AF71*Values!$C$1),"")</f>
        <v>20.536300000000001</v>
      </c>
    </row>
    <row r="72" spans="2:35" x14ac:dyDescent="0.25">
      <c r="B72" s="72">
        <v>1</v>
      </c>
      <c r="C72" s="70">
        <v>100464966</v>
      </c>
      <c r="D72" s="7">
        <v>42579</v>
      </c>
      <c r="E72" s="1" t="s">
        <v>1491</v>
      </c>
      <c r="F72" t="s">
        <v>1492</v>
      </c>
      <c r="G72" s="5" t="s">
        <v>1493</v>
      </c>
      <c r="H72" t="s">
        <v>1494</v>
      </c>
      <c r="I72" s="50" t="str">
        <f t="shared" si="12"/>
        <v>construction</v>
      </c>
      <c r="J72" t="s">
        <v>116</v>
      </c>
      <c r="K72" s="2" t="str">
        <f t="shared" si="13"/>
        <v>No license required</v>
      </c>
      <c r="L72" t="str">
        <f t="shared" si="14"/>
        <v>CS5</v>
      </c>
      <c r="M72" s="72">
        <v>1</v>
      </c>
      <c r="N72" t="str">
        <f t="shared" si="15"/>
        <v>YES</v>
      </c>
      <c r="O72" t="s">
        <v>196</v>
      </c>
      <c r="P72" t="s">
        <v>134</v>
      </c>
      <c r="Q72" s="13" t="s">
        <v>197</v>
      </c>
      <c r="R72" s="11">
        <v>41426</v>
      </c>
      <c r="S72" t="s">
        <v>106</v>
      </c>
      <c r="T72" t="s">
        <v>1495</v>
      </c>
      <c r="U72" s="2" t="str">
        <f t="shared" si="16"/>
        <v>construction help</v>
      </c>
      <c r="V72" t="s">
        <v>1496</v>
      </c>
      <c r="W72" s="2" t="str">
        <f>HYPERLINK(Values!$B$3&amp;E72&amp;"\"&amp;$H72,"OWNED\"&amp;$E72&amp;"\"&amp;$H72&amp;"\")</f>
        <v>OWNED\EscuelaCine.com Scripts\construction_v1.0\</v>
      </c>
      <c r="X72" s="2" t="s">
        <v>44</v>
      </c>
      <c r="Y72" s="15" t="s">
        <v>1113</v>
      </c>
      <c r="Z72" s="15" t="s">
        <v>1113</v>
      </c>
      <c r="AA72" s="2" t="str">
        <f>IF($Z72="un",HYPERLINK(Values!$B$74,Values!$A$68),IF($Z72="s",HYPERLINK(Values!$C$47,Values!$A$46&amp;"\"&amp;Values!$A$17),IF($Z72="ui",HYPERLINK(Values!$C$48,Values!$A$46&amp;"\"&amp;Values!$A$18),IF($Z72="c",HYPERLINK(Values!$C$4,Values!$A$4),IF($Z72="p",HYPERLINK(Values!$C$50&amp;"\"&amp;$E72,Values!$A$46&amp;"\"&amp;Values!$A$20&amp;"\"&amp;$E72),IF($Z72="pr",HYPERLINK(Values!$C$49,Values!$A$46&amp;"\"&amp;Values!$A$19),IF($Z72="ex",HYPERLINK(Values!$B$54,Values!$A$53&amp;" folder "&amp;$G72),IF($Z72="","What type of script is it?",IF($Z72="mc",HYPERLINK(Values!$B$57&amp;"\"&amp;$E72,Values!$A$55&amp;" "&amp;$E72&amp;"\"&amp;$G72),HYPERLINK(Values!$B$3&amp;E72&amp;"\"&amp;$H72,"OWNED\"&amp;$E72&amp;"\"&amp;$H72&amp;"\"))))))))))</f>
        <v>NO_License_Required</v>
      </c>
      <c r="AB72" s="2" t="str">
        <f>IF($Z72="un",HYPERLINK(Values!$B$73,Values!$A$68),IF($Z72="s",HYPERLINK(Values!$C$41,Values!$A$40&amp;"\"&amp;Values!$A$17),IF($Z72="ui",HYPERLINK(Values!$C$42,Values!$A$40&amp;"\"&amp;Values!$A$18),IF($Z72="c",HYPERLINK(Values!$C$4,Values!$A$4),IF($Z72="p",HYPERLINK(Values!$C$45&amp;"\"&amp;$E72,Values!$A$40&amp;"\"&amp;Values!$A$20&amp;"\"&amp;$E72),IF($Z72="pr",HYPERLINK(Values!$C$44,Values!$A$46&amp;"\"&amp;Values!$A$19),IF($Z72="ex",HYPERLINK(Values!$B$54,Values!$A$53&amp;" folder "&amp;$G72),IF($Z72="","What type of script is it?",IF($Z72="mc",HYPERLINK(Values!$B$57&amp;"\"&amp;$E72,Values!$A$55&amp;" "&amp;$E72&amp;"\"&amp;$G72),HYPERLINK(Values!$B$3&amp;F72&amp;"\"&amp;$H72,"OWNED\"&amp;$E72&amp;"\"&amp;$H72&amp;"\"))))))))))</f>
        <v>NO_License_Required</v>
      </c>
      <c r="AC72" s="2" t="str">
        <f>IF($M72=0,"CS6 unsupported",IF(AND($M72=1,$Z72="un"),HYPERLINK(Values!$B$69,Values!$A$68),IF(AND($M72=1,$Z72="s"),HYPERLINK(Values!$C$17,Values!$A$15&amp;"\"&amp;Values!$A$17),IF(AND($M72=1,$Z72="ui"),HYPERLINK(Values!$C$18,Values!$A$15&amp;"\"&amp;Values!$A$18),IF(AND($M72=1,$Z72="c"),HYPERLINK(Values!$C$4,Values!$A$4),IF(AND($M72=1,$Z72="p"),HYPERLINK(Values!$C$20&amp;"\"&amp;$E72,Values!$A$15&amp;"\"&amp;Values!$A$20&amp;"\"&amp;$E72),IF(AND($M72=1,$Z72="pr"),HYPERLINK(Values!$C$19,Values!$A$15&amp;"\"&amp;Values!$A$19),IF(AND($M72=1,$Z72="mc"),HYPERLINK(Values!$B$56,Values!$A$55&amp;" "&amp;$G72),IF(AND($M72=1,$Z72=""),"What type of script is it?",HYPERLINK(Values!$B$3&amp;E72&amp;"\"&amp;$H72,"OWNED\"&amp;$E72&amp;"\"&amp;$H72&amp;"\"))))))))))</f>
        <v>NO_License_Required</v>
      </c>
      <c r="AD72" t="s">
        <v>1497</v>
      </c>
      <c r="AE72" t="s">
        <v>852</v>
      </c>
      <c r="AF72" s="57">
        <v>29.99</v>
      </c>
      <c r="AH72" s="37">
        <f t="shared" si="17"/>
        <v>0</v>
      </c>
      <c r="AI72" s="37">
        <f>IFERROR(IF(AE72="s",AH72*Values!$C$1,AF72*Values!$C$1),"")</f>
        <v>41.086300000000001</v>
      </c>
    </row>
    <row r="73" spans="2:35" x14ac:dyDescent="0.25">
      <c r="B73" s="72">
        <v>1</v>
      </c>
      <c r="C73" s="70">
        <v>100464966</v>
      </c>
      <c r="D73" s="7">
        <v>42579</v>
      </c>
      <c r="E73" s="1" t="s">
        <v>1253</v>
      </c>
      <c r="F73" t="s">
        <v>1498</v>
      </c>
      <c r="G73" s="5" t="s">
        <v>1499</v>
      </c>
      <c r="H73" t="s">
        <v>1500</v>
      </c>
      <c r="I73" s="50" t="str">
        <f t="shared" si="12"/>
        <v>bake-parented-transform</v>
      </c>
      <c r="J73" t="s">
        <v>116</v>
      </c>
      <c r="K73" s="2" t="str">
        <f t="shared" si="13"/>
        <v>No license required</v>
      </c>
      <c r="L73" t="str">
        <f t="shared" si="14"/>
        <v>CS3</v>
      </c>
      <c r="M73" s="72">
        <v>1</v>
      </c>
      <c r="N73" t="str">
        <f t="shared" si="15"/>
        <v>YES</v>
      </c>
      <c r="O73" t="s">
        <v>188</v>
      </c>
      <c r="P73" t="s">
        <v>13</v>
      </c>
      <c r="Q73" s="13" t="s">
        <v>1501</v>
      </c>
      <c r="R73" s="11">
        <v>40544</v>
      </c>
      <c r="S73" t="s">
        <v>159</v>
      </c>
      <c r="T73" t="s">
        <v>1502</v>
      </c>
      <c r="U73" s="2" t="str">
        <f t="shared" si="16"/>
        <v>bake-parented-transform help</v>
      </c>
      <c r="W73" s="2" t="str">
        <f>HYPERLINK(Values!$B$3&amp;E73&amp;"\"&amp;$H73,"OWNED\"&amp;$E73&amp;"\"&amp;$H73&amp;"\")</f>
        <v>OWNED\Blurrypixel Software\bakeparentedtransform_v1.06\</v>
      </c>
      <c r="X73" s="2" t="s">
        <v>44</v>
      </c>
      <c r="Y73" s="15" t="s">
        <v>1113</v>
      </c>
      <c r="Z73" s="15" t="s">
        <v>1113</v>
      </c>
      <c r="AA73" s="2" t="str">
        <f>IF($Z73="un",HYPERLINK(Values!$B$74,Values!$A$68),IF($Z73="s",HYPERLINK(Values!$C$47,Values!$A$46&amp;"\"&amp;Values!$A$17),IF($Z73="ui",HYPERLINK(Values!$C$48,Values!$A$46&amp;"\"&amp;Values!$A$18),IF($Z73="c",HYPERLINK(Values!$C$4,Values!$A$4),IF($Z73="p",HYPERLINK(Values!$C$50&amp;"\"&amp;$E73,Values!$A$46&amp;"\"&amp;Values!$A$20&amp;"\"&amp;$E73),IF($Z73="pr",HYPERLINK(Values!$C$49,Values!$A$46&amp;"\"&amp;Values!$A$19),IF($Z73="ex",HYPERLINK(Values!$B$54,Values!$A$53&amp;" folder "&amp;$G73),IF($Z73="","What type of script is it?",IF($Z73="mc",HYPERLINK(Values!$B$57&amp;"\"&amp;$E73,Values!$A$55&amp;" "&amp;$E73&amp;"\"&amp;$G73),HYPERLINK(Values!$B$3&amp;E73&amp;"\"&amp;$H73,"OWNED\"&amp;$E73&amp;"\"&amp;$H73&amp;"\"))))))))))</f>
        <v>NO_License_Required</v>
      </c>
      <c r="AB73" s="2" t="str">
        <f>IF($Z73="un",HYPERLINK(Values!$B$73,Values!$A$68),IF($Z73="s",HYPERLINK(Values!$C$41,Values!$A$40&amp;"\"&amp;Values!$A$17),IF($Z73="ui",HYPERLINK(Values!$C$42,Values!$A$40&amp;"\"&amp;Values!$A$18),IF($Z73="c",HYPERLINK(Values!$C$4,Values!$A$4),IF($Z73="p",HYPERLINK(Values!$C$45&amp;"\"&amp;$E73,Values!$A$40&amp;"\"&amp;Values!$A$20&amp;"\"&amp;$E73),IF($Z73="pr",HYPERLINK(Values!$C$44,Values!$A$46&amp;"\"&amp;Values!$A$19),IF($Z73="ex",HYPERLINK(Values!$B$54,Values!$A$53&amp;" folder "&amp;$G73),IF($Z73="","What type of script is it?",IF($Z73="mc",HYPERLINK(Values!$B$57&amp;"\"&amp;$E73,Values!$A$55&amp;" "&amp;$E73&amp;"\"&amp;$G73),HYPERLINK(Values!$B$3&amp;F73&amp;"\"&amp;$H73,"OWNED\"&amp;$E73&amp;"\"&amp;$H73&amp;"\"))))))))))</f>
        <v>NO_License_Required</v>
      </c>
      <c r="AC73" s="2" t="str">
        <f>IF($M73=0,"CS6 unsupported",IF(AND($M73=1,$Z73="un"),HYPERLINK(Values!$B$69,Values!$A$68),IF(AND($M73=1,$Z73="s"),HYPERLINK(Values!$C$17,Values!$A$15&amp;"\"&amp;Values!$A$17),IF(AND($M73=1,$Z73="ui"),HYPERLINK(Values!$C$18,Values!$A$15&amp;"\"&amp;Values!$A$18),IF(AND($M73=1,$Z73="c"),HYPERLINK(Values!$C$4,Values!$A$4),IF(AND($M73=1,$Z73="p"),HYPERLINK(Values!$C$20&amp;"\"&amp;$E73,Values!$A$15&amp;"\"&amp;Values!$A$20&amp;"\"&amp;$E73),IF(AND($M73=1,$Z73="pr"),HYPERLINK(Values!$C$19,Values!$A$15&amp;"\"&amp;Values!$A$19),IF(AND($M73=1,$Z73="mc"),HYPERLINK(Values!$B$56,Values!$A$55&amp;" "&amp;$G73),IF(AND($M73=1,$Z73=""),"What type of script is it?",HYPERLINK(Values!$B$3&amp;E73&amp;"\"&amp;$H73,"OWNED\"&amp;$E73&amp;"\"&amp;$H73&amp;"\"))))))))))</f>
        <v>NO_License_Required</v>
      </c>
      <c r="AE73" t="s">
        <v>852</v>
      </c>
      <c r="AF73" s="57">
        <v>14.99</v>
      </c>
      <c r="AH73" s="37">
        <f t="shared" si="17"/>
        <v>0</v>
      </c>
      <c r="AI73" s="37">
        <f>IFERROR(IF(AE73="s",AH73*Values!$C$1,AF73*Values!$C$1),"")</f>
        <v>20.536300000000001</v>
      </c>
    </row>
    <row r="74" spans="2:35" x14ac:dyDescent="0.25">
      <c r="B74" s="72">
        <v>1</v>
      </c>
      <c r="C74" s="70">
        <v>100464966</v>
      </c>
      <c r="D74" s="7">
        <v>42579</v>
      </c>
      <c r="E74" s="1" t="s">
        <v>1306</v>
      </c>
      <c r="F74" t="s">
        <v>1503</v>
      </c>
      <c r="G74" s="5" t="s">
        <v>1504</v>
      </c>
      <c r="H74" t="s">
        <v>1505</v>
      </c>
      <c r="I74" s="50" t="str">
        <f t="shared" si="12"/>
        <v>locations</v>
      </c>
      <c r="J74" t="s">
        <v>116</v>
      </c>
      <c r="K74" s="2" t="str">
        <f t="shared" si="13"/>
        <v>No license required</v>
      </c>
      <c r="L74" t="str">
        <f t="shared" si="14"/>
        <v>CS4</v>
      </c>
      <c r="M74" s="72">
        <v>1</v>
      </c>
      <c r="N74" t="str">
        <f t="shared" si="15"/>
        <v>YES</v>
      </c>
      <c r="O74" t="s">
        <v>151</v>
      </c>
      <c r="P74" t="s">
        <v>124</v>
      </c>
      <c r="Q74" s="13" t="s">
        <v>1506</v>
      </c>
      <c r="R74" s="11">
        <v>42176</v>
      </c>
      <c r="S74" t="s">
        <v>159</v>
      </c>
      <c r="T74" t="s">
        <v>1507</v>
      </c>
      <c r="U74" s="2" t="str">
        <f t="shared" si="16"/>
        <v>locations help</v>
      </c>
      <c r="V74" t="s">
        <v>1508</v>
      </c>
      <c r="W74" s="2" t="str">
        <f>HYPERLINK(Values!$B$3&amp;E74&amp;"\"&amp;$H74,"OWNED\"&amp;$E74&amp;"\"&amp;$H74&amp;"\")</f>
        <v>OWNED\Fabian Moron Zirfas\locations.0.4.3\</v>
      </c>
      <c r="X74" s="2" t="s">
        <v>44</v>
      </c>
      <c r="Y74" s="15" t="s">
        <v>1113</v>
      </c>
      <c r="Z74" s="15" t="s">
        <v>1113</v>
      </c>
      <c r="AA74" s="2" t="str">
        <f>IF($Z74="un",HYPERLINK(Values!$B$74,Values!$A$68),IF($Z74="s",HYPERLINK(Values!$C$47,Values!$A$46&amp;"\"&amp;Values!$A$17),IF($Z74="ui",HYPERLINK(Values!$C$48,Values!$A$46&amp;"\"&amp;Values!$A$18),IF($Z74="c",HYPERLINK(Values!$C$4,Values!$A$4),IF($Z74="p",HYPERLINK(Values!$C$50&amp;"\"&amp;$E74,Values!$A$46&amp;"\"&amp;Values!$A$20&amp;"\"&amp;$E74),IF($Z74="pr",HYPERLINK(Values!$C$49,Values!$A$46&amp;"\"&amp;Values!$A$19),IF($Z74="ex",HYPERLINK(Values!$B$54,Values!$A$53&amp;" folder "&amp;$G74),IF($Z74="","What type of script is it?",IF($Z74="mc",HYPERLINK(Values!$B$57&amp;"\"&amp;$E74,Values!$A$55&amp;" "&amp;$E74&amp;"\"&amp;$G74),HYPERLINK(Values!$B$3&amp;E74&amp;"\"&amp;$H74,"OWNED\"&amp;$E74&amp;"\"&amp;$H74&amp;"\"))))))))))</f>
        <v>NO_License_Required</v>
      </c>
      <c r="AB74" s="2" t="str">
        <f>IF($Z74="un",HYPERLINK(Values!$B$73,Values!$A$68),IF($Z74="s",HYPERLINK(Values!$C$41,Values!$A$40&amp;"\"&amp;Values!$A$17),IF($Z74="ui",HYPERLINK(Values!$C$42,Values!$A$40&amp;"\"&amp;Values!$A$18),IF($Z74="c",HYPERLINK(Values!$C$4,Values!$A$4),IF($Z74="p",HYPERLINK(Values!$C$45&amp;"\"&amp;$E74,Values!$A$40&amp;"\"&amp;Values!$A$20&amp;"\"&amp;$E74),IF($Z74="pr",HYPERLINK(Values!$C$44,Values!$A$46&amp;"\"&amp;Values!$A$19),IF($Z74="ex",HYPERLINK(Values!$B$54,Values!$A$53&amp;" folder "&amp;$G74),IF($Z74="","What type of script is it?",IF($Z74="mc",HYPERLINK(Values!$B$57&amp;"\"&amp;$E74,Values!$A$55&amp;" "&amp;$E74&amp;"\"&amp;$G74),HYPERLINK(Values!$B$3&amp;F74&amp;"\"&amp;$H74,"OWNED\"&amp;$E74&amp;"\"&amp;$H74&amp;"\"))))))))))</f>
        <v>NO_License_Required</v>
      </c>
      <c r="AC74" s="2" t="str">
        <f>IF($M74=0,"CS6 unsupported",IF(AND($M74=1,$Z74="un"),HYPERLINK(Values!$B$69,Values!$A$68),IF(AND($M74=1,$Z74="s"),HYPERLINK(Values!$C$17,Values!$A$15&amp;"\"&amp;Values!$A$17),IF(AND($M74=1,$Z74="ui"),HYPERLINK(Values!$C$18,Values!$A$15&amp;"\"&amp;Values!$A$18),IF(AND($M74=1,$Z74="c"),HYPERLINK(Values!$C$4,Values!$A$4),IF(AND($M74=1,$Z74="p"),HYPERLINK(Values!$C$20&amp;"\"&amp;$E74,Values!$A$15&amp;"\"&amp;Values!$A$20&amp;"\"&amp;$E74),IF(AND($M74=1,$Z74="pr"),HYPERLINK(Values!$C$19,Values!$A$15&amp;"\"&amp;Values!$A$19),IF(AND($M74=1,$Z74="mc"),HYPERLINK(Values!$B$56,Values!$A$55&amp;" "&amp;$G74),IF(AND($M74=1,$Z74=""),"What type of script is it?",HYPERLINK(Values!$B$3&amp;E74&amp;"\"&amp;$H74,"OWNED\"&amp;$E74&amp;"\"&amp;$H74&amp;"\"))))))))))</f>
        <v>NO_License_Required</v>
      </c>
      <c r="AE74" t="s">
        <v>852</v>
      </c>
      <c r="AF74" s="57">
        <v>39.99</v>
      </c>
      <c r="AH74" s="37">
        <f t="shared" si="17"/>
        <v>0</v>
      </c>
      <c r="AI74" s="37">
        <f>IFERROR(IF(AE74="s",AH74*Values!$C$1,AF74*Values!$C$1),"")</f>
        <v>54.786300000000004</v>
      </c>
    </row>
    <row r="75" spans="2:35" x14ac:dyDescent="0.25">
      <c r="B75" s="72">
        <v>1</v>
      </c>
      <c r="C75" s="70">
        <v>100463377</v>
      </c>
      <c r="D75" s="7">
        <v>42575</v>
      </c>
      <c r="E75" s="1" t="s">
        <v>501</v>
      </c>
      <c r="F75" t="s">
        <v>1509</v>
      </c>
      <c r="G75" s="5" t="s">
        <v>1510</v>
      </c>
      <c r="H75" t="s">
        <v>1511</v>
      </c>
      <c r="I75" s="50" t="str">
        <f t="shared" si="12"/>
        <v>layercurveshifter</v>
      </c>
      <c r="J75" t="s">
        <v>116</v>
      </c>
      <c r="K75" s="2" t="str">
        <f t="shared" si="13"/>
        <v>No license required</v>
      </c>
      <c r="L75" t="str">
        <f t="shared" si="14"/>
        <v>NO</v>
      </c>
      <c r="M75" s="72">
        <v>1</v>
      </c>
      <c r="N75" t="str">
        <f t="shared" si="15"/>
        <v>YES</v>
      </c>
      <c r="O75" t="s">
        <v>13</v>
      </c>
      <c r="P75" t="s">
        <v>180</v>
      </c>
      <c r="Q75" s="13" t="s">
        <v>241</v>
      </c>
      <c r="R75" s="11">
        <v>40664</v>
      </c>
      <c r="S75" t="s">
        <v>159</v>
      </c>
      <c r="T75" t="s">
        <v>1512</v>
      </c>
      <c r="U75" s="2" t="str">
        <f t="shared" si="16"/>
        <v>layercurveshifter help</v>
      </c>
      <c r="W75" s="2" t="str">
        <f>HYPERLINK(Values!$B$3&amp;E75&amp;"\"&amp;$H75,"OWNED\"&amp;$E75&amp;"\"&amp;$H75&amp;"\")</f>
        <v>OWNED\Lloyd Alvarez\layercurveshifter_v1.0\</v>
      </c>
      <c r="X75" s="2" t="s">
        <v>44</v>
      </c>
      <c r="Y75" s="15" t="s">
        <v>1113</v>
      </c>
      <c r="Z75" s="15" t="s">
        <v>1113</v>
      </c>
      <c r="AA75" s="2" t="str">
        <f>IF($Z75="un",HYPERLINK(Values!$B$74,Values!$A$68),IF($Z75="s",HYPERLINK(Values!$C$47,Values!$A$46&amp;"\"&amp;Values!$A$17),IF($Z75="ui",HYPERLINK(Values!$C$48,Values!$A$46&amp;"\"&amp;Values!$A$18),IF($Z75="c",HYPERLINK(Values!$C$4,Values!$A$4),IF($Z75="p",HYPERLINK(Values!$C$50&amp;"\"&amp;$E75,Values!$A$46&amp;"\"&amp;Values!$A$20&amp;"\"&amp;$E75),IF($Z75="pr",HYPERLINK(Values!$C$49,Values!$A$46&amp;"\"&amp;Values!$A$19),IF($Z75="ex",HYPERLINK(Values!$B$54,Values!$A$53&amp;" folder "&amp;$G75),IF($Z75="","What type of script is it?",IF($Z75="mc",HYPERLINK(Values!$B$57&amp;"\"&amp;$E75,Values!$A$55&amp;" "&amp;$E75&amp;"\"&amp;$G75),HYPERLINK(Values!$B$3&amp;E75&amp;"\"&amp;$H75,"OWNED\"&amp;$E75&amp;"\"&amp;$H75&amp;"\"))))))))))</f>
        <v>NO_License_Required</v>
      </c>
      <c r="AB75" s="2" t="str">
        <f>IF($Z75="un",HYPERLINK(Values!$B$73,Values!$A$68),IF($Z75="s",HYPERLINK(Values!$C$41,Values!$A$40&amp;"\"&amp;Values!$A$17),IF($Z75="ui",HYPERLINK(Values!$C$42,Values!$A$40&amp;"\"&amp;Values!$A$18),IF($Z75="c",HYPERLINK(Values!$C$4,Values!$A$4),IF($Z75="p",HYPERLINK(Values!$C$45&amp;"\"&amp;$E75,Values!$A$40&amp;"\"&amp;Values!$A$20&amp;"\"&amp;$E75),IF($Z75="pr",HYPERLINK(Values!$C$44,Values!$A$46&amp;"\"&amp;Values!$A$19),IF($Z75="ex",HYPERLINK(Values!$B$54,Values!$A$53&amp;" folder "&amp;$G75),IF($Z75="","What type of script is it?",IF($Z75="mc",HYPERLINK(Values!$B$57&amp;"\"&amp;$E75,Values!$A$55&amp;" "&amp;$E75&amp;"\"&amp;$G75),HYPERLINK(Values!$B$3&amp;F75&amp;"\"&amp;$H75,"OWNED\"&amp;$E75&amp;"\"&amp;$H75&amp;"\"))))))))))</f>
        <v>NO_License_Required</v>
      </c>
      <c r="AC75" s="2" t="str">
        <f>IF($M75=0,"CS6 unsupported",IF(AND($M75=1,$Z75="un"),HYPERLINK(Values!$B$69,Values!$A$68),IF(AND($M75=1,$Z75="s"),HYPERLINK(Values!$C$17,Values!$A$15&amp;"\"&amp;Values!$A$17),IF(AND($M75=1,$Z75="ui"),HYPERLINK(Values!$C$18,Values!$A$15&amp;"\"&amp;Values!$A$18),IF(AND($M75=1,$Z75="c"),HYPERLINK(Values!$C$4,Values!$A$4),IF(AND($M75=1,$Z75="p"),HYPERLINK(Values!$C$20&amp;"\"&amp;$E75,Values!$A$15&amp;"\"&amp;Values!$A$20&amp;"\"&amp;$E75),IF(AND($M75=1,$Z75="pr"),HYPERLINK(Values!$C$19,Values!$A$15&amp;"\"&amp;Values!$A$19),IF(AND($M75=1,$Z75="mc"),HYPERLINK(Values!$B$56,Values!$A$55&amp;" "&amp;$G75),IF(AND($M75=1,$Z75=""),"What type of script is it?",HYPERLINK(Values!$B$3&amp;E75&amp;"\"&amp;$H75,"OWNED\"&amp;$E75&amp;"\"&amp;$H75&amp;"\"))))))))))</f>
        <v>NO_License_Required</v>
      </c>
      <c r="AE75" t="s">
        <v>852</v>
      </c>
      <c r="AF75" s="57">
        <v>4.99</v>
      </c>
      <c r="AH75" s="37">
        <f t="shared" si="17"/>
        <v>0</v>
      </c>
      <c r="AI75" s="37">
        <f>IFERROR(IF(AE75="s",AH75*Values!$C$1,AF75*Values!$C$1),"")</f>
        <v>6.8363000000000005</v>
      </c>
    </row>
    <row r="76" spans="2:35" x14ac:dyDescent="0.25">
      <c r="B76" s="72">
        <v>1</v>
      </c>
      <c r="C76" s="70">
        <v>100463377</v>
      </c>
      <c r="D76" s="7">
        <v>42575</v>
      </c>
      <c r="E76" s="1" t="s">
        <v>1149</v>
      </c>
      <c r="F76" t="s">
        <v>1513</v>
      </c>
      <c r="G76" s="5" t="s">
        <v>1514</v>
      </c>
      <c r="H76" t="s">
        <v>1515</v>
      </c>
      <c r="I76" s="50" t="str">
        <f t="shared" si="12"/>
        <v>decasteljau-bezier-curve</v>
      </c>
      <c r="J76" t="s">
        <v>116</v>
      </c>
      <c r="K76" s="2" t="str">
        <f t="shared" si="13"/>
        <v>No license required</v>
      </c>
      <c r="L76" t="str">
        <f t="shared" si="14"/>
        <v>NO</v>
      </c>
      <c r="M76" s="72">
        <v>1</v>
      </c>
      <c r="N76" t="str">
        <f t="shared" si="15"/>
        <v>YES</v>
      </c>
      <c r="O76" t="s">
        <v>13</v>
      </c>
      <c r="P76" t="s">
        <v>117</v>
      </c>
      <c r="Q76" s="13" t="s">
        <v>197</v>
      </c>
      <c r="R76" s="11">
        <v>42183</v>
      </c>
      <c r="S76" t="s">
        <v>159</v>
      </c>
      <c r="T76" t="s">
        <v>1516</v>
      </c>
      <c r="U76" s="2" t="str">
        <f t="shared" si="16"/>
        <v>decasteljau-bezier-curve help</v>
      </c>
      <c r="V76" t="s">
        <v>1517</v>
      </c>
      <c r="W76" s="2" t="str">
        <f>HYPERLINK(Values!$B$3&amp;E76&amp;"\"&amp;$H76,"OWNED\"&amp;$E76&amp;"\"&amp;$H76&amp;"\")</f>
        <v>OWNED\Michel Pensas\decasteljaubeziercurve_v1.1\</v>
      </c>
      <c r="X76" s="2" t="s">
        <v>44</v>
      </c>
      <c r="Y76" s="15" t="s">
        <v>1113</v>
      </c>
      <c r="Z76" s="15" t="s">
        <v>1113</v>
      </c>
      <c r="AA76" s="2" t="str">
        <f>IF($Z76="un",HYPERLINK(Values!$B$74,Values!$A$68),IF($Z76="s",HYPERLINK(Values!$C$47,Values!$A$46&amp;"\"&amp;Values!$A$17),IF($Z76="ui",HYPERLINK(Values!$C$48,Values!$A$46&amp;"\"&amp;Values!$A$18),IF($Z76="c",HYPERLINK(Values!$C$4,Values!$A$4),IF($Z76="p",HYPERLINK(Values!$C$50&amp;"\"&amp;$E76,Values!$A$46&amp;"\"&amp;Values!$A$20&amp;"\"&amp;$E76),IF($Z76="pr",HYPERLINK(Values!$C$49,Values!$A$46&amp;"\"&amp;Values!$A$19),IF($Z76="ex",HYPERLINK(Values!$B$54,Values!$A$53&amp;" folder "&amp;$G76),IF($Z76="","What type of script is it?",IF($Z76="mc",HYPERLINK(Values!$B$57&amp;"\"&amp;$E76,Values!$A$55&amp;" "&amp;$E76&amp;"\"&amp;$G76),HYPERLINK(Values!$B$3&amp;E76&amp;"\"&amp;$H76,"OWNED\"&amp;$E76&amp;"\"&amp;$H76&amp;"\"))))))))))</f>
        <v>NO_License_Required</v>
      </c>
      <c r="AB76" s="2" t="str">
        <f>IF($Z76="un",HYPERLINK(Values!$B$73,Values!$A$68),IF($Z76="s",HYPERLINK(Values!$C$41,Values!$A$40&amp;"\"&amp;Values!$A$17),IF($Z76="ui",HYPERLINK(Values!$C$42,Values!$A$40&amp;"\"&amp;Values!$A$18),IF($Z76="c",HYPERLINK(Values!$C$4,Values!$A$4),IF($Z76="p",HYPERLINK(Values!$C$45&amp;"\"&amp;$E76,Values!$A$40&amp;"\"&amp;Values!$A$20&amp;"\"&amp;$E76),IF($Z76="pr",HYPERLINK(Values!$C$44,Values!$A$46&amp;"\"&amp;Values!$A$19),IF($Z76="ex",HYPERLINK(Values!$B$54,Values!$A$53&amp;" folder "&amp;$G76),IF($Z76="","What type of script is it?",IF($Z76="mc",HYPERLINK(Values!$B$57&amp;"\"&amp;$E76,Values!$A$55&amp;" "&amp;$E76&amp;"\"&amp;$G76),HYPERLINK(Values!$B$3&amp;F76&amp;"\"&amp;$H76,"OWNED\"&amp;$E76&amp;"\"&amp;$H76&amp;"\"))))))))))</f>
        <v>NO_License_Required</v>
      </c>
      <c r="AC76" s="2" t="str">
        <f>IF($M76=0,"CS6 unsupported",IF(AND($M76=1,$Z76="un"),HYPERLINK(Values!$B$69,Values!$A$68),IF(AND($M76=1,$Z76="s"),HYPERLINK(Values!$C$17,Values!$A$15&amp;"\"&amp;Values!$A$17),IF(AND($M76=1,$Z76="ui"),HYPERLINK(Values!$C$18,Values!$A$15&amp;"\"&amp;Values!$A$18),IF(AND($M76=1,$Z76="c"),HYPERLINK(Values!$C$4,Values!$A$4),IF(AND($M76=1,$Z76="p"),HYPERLINK(Values!$C$20&amp;"\"&amp;$E76,Values!$A$15&amp;"\"&amp;Values!$A$20&amp;"\"&amp;$E76),IF(AND($M76=1,$Z76="pr"),HYPERLINK(Values!$C$19,Values!$A$15&amp;"\"&amp;Values!$A$19),IF(AND($M76=1,$Z76="mc"),HYPERLINK(Values!$B$56,Values!$A$55&amp;" "&amp;$G76),IF(AND($M76=1,$Z76=""),"What type of script is it?",HYPERLINK(Values!$B$3&amp;E76&amp;"\"&amp;$H76,"OWNED\"&amp;$E76&amp;"\"&amp;$H76&amp;"\"))))))))))</f>
        <v>NO_License_Required</v>
      </c>
      <c r="AE76" t="s">
        <v>852</v>
      </c>
      <c r="AF76" s="57">
        <v>9.99</v>
      </c>
      <c r="AH76" s="37">
        <f t="shared" si="17"/>
        <v>0</v>
      </c>
      <c r="AI76" s="37">
        <f>IFERROR(IF(AE76="s",AH76*Values!$C$1,AF76*Values!$C$1),"")</f>
        <v>13.686300000000001</v>
      </c>
    </row>
    <row r="77" spans="2:35" x14ac:dyDescent="0.25">
      <c r="B77" s="72">
        <v>1</v>
      </c>
      <c r="C77" s="70">
        <v>100463377</v>
      </c>
      <c r="D77" s="7">
        <v>42575</v>
      </c>
      <c r="E77" s="1" t="s">
        <v>1518</v>
      </c>
      <c r="F77" t="s">
        <v>1519</v>
      </c>
      <c r="G77" s="5" t="s">
        <v>1520</v>
      </c>
      <c r="H77" t="s">
        <v>1521</v>
      </c>
      <c r="I77" s="50" t="str">
        <f t="shared" si="12"/>
        <v>bq-scale-rotate-motion-paths</v>
      </c>
      <c r="J77" t="s">
        <v>116</v>
      </c>
      <c r="K77" s="2" t="str">
        <f t="shared" si="13"/>
        <v>No license required</v>
      </c>
      <c r="L77" t="str">
        <f t="shared" si="14"/>
        <v>CS5</v>
      </c>
      <c r="M77" s="72">
        <v>1</v>
      </c>
      <c r="N77" t="str">
        <f t="shared" si="15"/>
        <v>YES</v>
      </c>
      <c r="O77" t="s">
        <v>196</v>
      </c>
      <c r="P77" t="s">
        <v>165</v>
      </c>
      <c r="Q77" s="13" t="s">
        <v>118</v>
      </c>
      <c r="R77" s="11">
        <v>42471</v>
      </c>
      <c r="S77" t="s">
        <v>106</v>
      </c>
      <c r="T77" t="s">
        <v>1522</v>
      </c>
      <c r="U77" s="2" t="str">
        <f t="shared" si="16"/>
        <v>bq-scale-rotate-motion-paths help</v>
      </c>
      <c r="V77" t="s">
        <v>1523</v>
      </c>
      <c r="W77" s="2" t="str">
        <f>HYPERLINK(Values!$B$3&amp;E77&amp;"\"&amp;$H77,"OWNED\"&amp;$E77&amp;"\"&amp;$H77&amp;"\")</f>
        <v>OWNED\Barbecue Dad Productions\bq_scalerotatemotionpaths_v2.0\</v>
      </c>
      <c r="X77" s="2" t="s">
        <v>44</v>
      </c>
      <c r="Y77" s="15" t="s">
        <v>1113</v>
      </c>
      <c r="Z77" s="15" t="s">
        <v>1113</v>
      </c>
      <c r="AA77" s="2" t="str">
        <f>IF($Z77="un",HYPERLINK(Values!$B$74,Values!$A$68),IF($Z77="s",HYPERLINK(Values!$C$47,Values!$A$46&amp;"\"&amp;Values!$A$17),IF($Z77="ui",HYPERLINK(Values!$C$48,Values!$A$46&amp;"\"&amp;Values!$A$18),IF($Z77="c",HYPERLINK(Values!$C$4,Values!$A$4),IF($Z77="p",HYPERLINK(Values!$C$50&amp;"\"&amp;$E77,Values!$A$46&amp;"\"&amp;Values!$A$20&amp;"\"&amp;$E77),IF($Z77="pr",HYPERLINK(Values!$C$49,Values!$A$46&amp;"\"&amp;Values!$A$19),IF($Z77="ex",HYPERLINK(Values!$B$54,Values!$A$53&amp;" folder "&amp;$G77),IF($Z77="","What type of script is it?",IF($Z77="mc",HYPERLINK(Values!$B$57&amp;"\"&amp;$E77,Values!$A$55&amp;" "&amp;$E77&amp;"\"&amp;$G77),HYPERLINK(Values!$B$3&amp;E77&amp;"\"&amp;$H77,"OWNED\"&amp;$E77&amp;"\"&amp;$H77&amp;"\"))))))))))</f>
        <v>NO_License_Required</v>
      </c>
      <c r="AB77" s="2" t="str">
        <f>IF($Z77="un",HYPERLINK(Values!$B$73,Values!$A$68),IF($Z77="s",HYPERLINK(Values!$C$41,Values!$A$40&amp;"\"&amp;Values!$A$17),IF($Z77="ui",HYPERLINK(Values!$C$42,Values!$A$40&amp;"\"&amp;Values!$A$18),IF($Z77="c",HYPERLINK(Values!$C$4,Values!$A$4),IF($Z77="p",HYPERLINK(Values!$C$45&amp;"\"&amp;$E77,Values!$A$40&amp;"\"&amp;Values!$A$20&amp;"\"&amp;$E77),IF($Z77="pr",HYPERLINK(Values!$C$44,Values!$A$46&amp;"\"&amp;Values!$A$19),IF($Z77="ex",HYPERLINK(Values!$B$54,Values!$A$53&amp;" folder "&amp;$G77),IF($Z77="","What type of script is it?",IF($Z77="mc",HYPERLINK(Values!$B$57&amp;"\"&amp;$E77,Values!$A$55&amp;" "&amp;$E77&amp;"\"&amp;$G77),HYPERLINK(Values!$B$3&amp;F77&amp;"\"&amp;$H77,"OWNED\"&amp;$E77&amp;"\"&amp;$H77&amp;"\"))))))))))</f>
        <v>NO_License_Required</v>
      </c>
      <c r="AC77" s="2" t="str">
        <f>IF($M77=0,"CS6 unsupported",IF(AND($M77=1,$Z77="un"),HYPERLINK(Values!$B$69,Values!$A$68),IF(AND($M77=1,$Z77="s"),HYPERLINK(Values!$C$17,Values!$A$15&amp;"\"&amp;Values!$A$17),IF(AND($M77=1,$Z77="ui"),HYPERLINK(Values!$C$18,Values!$A$15&amp;"\"&amp;Values!$A$18),IF(AND($M77=1,$Z77="c"),HYPERLINK(Values!$C$4,Values!$A$4),IF(AND($M77=1,$Z77="p"),HYPERLINK(Values!$C$20&amp;"\"&amp;$E77,Values!$A$15&amp;"\"&amp;Values!$A$20&amp;"\"&amp;$E77),IF(AND($M77=1,$Z77="pr"),HYPERLINK(Values!$C$19,Values!$A$15&amp;"\"&amp;Values!$A$19),IF(AND($M77=1,$Z77="mc"),HYPERLINK(Values!$B$56,Values!$A$55&amp;" "&amp;$G77),IF(AND($M77=1,$Z77=""),"What type of script is it?",HYPERLINK(Values!$B$3&amp;E77&amp;"\"&amp;$H77,"OWNED\"&amp;$E77&amp;"\"&amp;$H77&amp;"\"))))))))))</f>
        <v>NO_License_Required</v>
      </c>
      <c r="AE77" t="s">
        <v>852</v>
      </c>
      <c r="AF77" s="57">
        <v>9.99</v>
      </c>
      <c r="AH77" s="37">
        <f t="shared" si="17"/>
        <v>0</v>
      </c>
      <c r="AI77" s="37">
        <f>IFERROR(IF(AE77="s",AH77*Values!$C$1,AF77*Values!$C$1),"")</f>
        <v>13.686300000000001</v>
      </c>
    </row>
    <row r="78" spans="2:35" x14ac:dyDescent="0.25">
      <c r="B78" s="72">
        <v>1</v>
      </c>
      <c r="C78" s="70">
        <v>100463377</v>
      </c>
      <c r="D78" s="7">
        <v>42575</v>
      </c>
      <c r="E78" s="1" t="s">
        <v>138</v>
      </c>
      <c r="F78" t="s">
        <v>1524</v>
      </c>
      <c r="G78" s="5" t="s">
        <v>1525</v>
      </c>
      <c r="H78" t="s">
        <v>1526</v>
      </c>
      <c r="I78" s="50" t="str">
        <f t="shared" si="12"/>
        <v>spellcheck</v>
      </c>
      <c r="J78" t="s">
        <v>116</v>
      </c>
      <c r="K78" s="2" t="str">
        <f t="shared" si="13"/>
        <v>No license required</v>
      </c>
      <c r="L78" t="str">
        <f t="shared" si="14"/>
        <v>CS3</v>
      </c>
      <c r="M78" s="72">
        <v>1</v>
      </c>
      <c r="N78" t="str">
        <f t="shared" si="15"/>
        <v>YES</v>
      </c>
      <c r="O78" t="s">
        <v>188</v>
      </c>
      <c r="P78" t="s">
        <v>13</v>
      </c>
      <c r="Q78" s="13" t="s">
        <v>1390</v>
      </c>
      <c r="R78" s="11">
        <v>40087</v>
      </c>
      <c r="S78" t="s">
        <v>159</v>
      </c>
      <c r="T78" t="s">
        <v>1527</v>
      </c>
      <c r="U78" s="2" t="str">
        <f t="shared" si="16"/>
        <v>spellcheck help</v>
      </c>
      <c r="V78" t="s">
        <v>1528</v>
      </c>
      <c r="W78" s="2" t="str">
        <f>HYPERLINK(Values!$B$3&amp;E78&amp;"\"&amp;$H78,"OWNED\"&amp;$E78&amp;"\"&amp;$H78&amp;"\")</f>
        <v>OWNED\Michael Cardeiro\spellcheck_v2.3\</v>
      </c>
      <c r="X78" s="2" t="s">
        <v>44</v>
      </c>
      <c r="Y78" s="15" t="s">
        <v>1113</v>
      </c>
      <c r="Z78" s="15" t="s">
        <v>1113</v>
      </c>
      <c r="AA78" s="2" t="str">
        <f>IF($Z78="un",HYPERLINK(Values!$B$74,Values!$A$68),IF($Z78="s",HYPERLINK(Values!$C$47,Values!$A$46&amp;"\"&amp;Values!$A$17),IF($Z78="ui",HYPERLINK(Values!$C$48,Values!$A$46&amp;"\"&amp;Values!$A$18),IF($Z78="c",HYPERLINK(Values!$C$4,Values!$A$4),IF($Z78="p",HYPERLINK(Values!$C$50&amp;"\"&amp;$E78,Values!$A$46&amp;"\"&amp;Values!$A$20&amp;"\"&amp;$E78),IF($Z78="pr",HYPERLINK(Values!$C$49,Values!$A$46&amp;"\"&amp;Values!$A$19),IF($Z78="ex",HYPERLINK(Values!$B$54,Values!$A$53&amp;" folder "&amp;$G78),IF($Z78="","What type of script is it?",IF($Z78="mc",HYPERLINK(Values!$B$57&amp;"\"&amp;$E78,Values!$A$55&amp;" "&amp;$E78&amp;"\"&amp;$G78),HYPERLINK(Values!$B$3&amp;E78&amp;"\"&amp;$H78,"OWNED\"&amp;$E78&amp;"\"&amp;$H78&amp;"\"))))))))))</f>
        <v>NO_License_Required</v>
      </c>
      <c r="AB78" s="2" t="str">
        <f>IF($Z78="un",HYPERLINK(Values!$B$73,Values!$A$68),IF($Z78="s",HYPERLINK(Values!$C$41,Values!$A$40&amp;"\"&amp;Values!$A$17),IF($Z78="ui",HYPERLINK(Values!$C$42,Values!$A$40&amp;"\"&amp;Values!$A$18),IF($Z78="c",HYPERLINK(Values!$C$4,Values!$A$4),IF($Z78="p",HYPERLINK(Values!$C$45&amp;"\"&amp;$E78,Values!$A$40&amp;"\"&amp;Values!$A$20&amp;"\"&amp;$E78),IF($Z78="pr",HYPERLINK(Values!$C$44,Values!$A$46&amp;"\"&amp;Values!$A$19),IF($Z78="ex",HYPERLINK(Values!$B$54,Values!$A$53&amp;" folder "&amp;$G78),IF($Z78="","What type of script is it?",IF($Z78="mc",HYPERLINK(Values!$B$57&amp;"\"&amp;$E78,Values!$A$55&amp;" "&amp;$E78&amp;"\"&amp;$G78),HYPERLINK(Values!$B$3&amp;F78&amp;"\"&amp;$H78,"OWNED\"&amp;$E78&amp;"\"&amp;$H78&amp;"\"))))))))))</f>
        <v>NO_License_Required</v>
      </c>
      <c r="AC78" s="2" t="str">
        <f>IF($M78=0,"CS6 unsupported",IF(AND($M78=1,$Z78="un"),HYPERLINK(Values!$B$69,Values!$A$68),IF(AND($M78=1,$Z78="s"),HYPERLINK(Values!$C$17,Values!$A$15&amp;"\"&amp;Values!$A$17),IF(AND($M78=1,$Z78="ui"),HYPERLINK(Values!$C$18,Values!$A$15&amp;"\"&amp;Values!$A$18),IF(AND($M78=1,$Z78="c"),HYPERLINK(Values!$C$4,Values!$A$4),IF(AND($M78=1,$Z78="p"),HYPERLINK(Values!$C$20&amp;"\"&amp;$E78,Values!$A$15&amp;"\"&amp;Values!$A$20&amp;"\"&amp;$E78),IF(AND($M78=1,$Z78="pr"),HYPERLINK(Values!$C$19,Values!$A$15&amp;"\"&amp;Values!$A$19),IF(AND($M78=1,$Z78="mc"),HYPERLINK(Values!$B$56,Values!$A$55&amp;" "&amp;$G78),IF(AND($M78=1,$Z78=""),"What type of script is it?",HYPERLINK(Values!$B$3&amp;E78&amp;"\"&amp;$H78,"OWNED\"&amp;$E78&amp;"\"&amp;$H78&amp;"\"))))))))))</f>
        <v>NO_License_Required</v>
      </c>
      <c r="AE78" t="s">
        <v>852</v>
      </c>
      <c r="AF78" s="57">
        <v>9.99</v>
      </c>
      <c r="AH78" s="37">
        <f t="shared" si="17"/>
        <v>0</v>
      </c>
      <c r="AI78" s="37">
        <f>IFERROR(IF(AE78="s",AH78*Values!$C$1,AF78*Values!$C$1),"")</f>
        <v>13.686300000000001</v>
      </c>
    </row>
    <row r="79" spans="2:35" x14ac:dyDescent="0.25">
      <c r="B79" s="72">
        <v>1</v>
      </c>
      <c r="C79" s="70">
        <v>100463377</v>
      </c>
      <c r="D79" s="7">
        <v>42575</v>
      </c>
      <c r="E79" s="1" t="s">
        <v>138</v>
      </c>
      <c r="F79" t="s">
        <v>1529</v>
      </c>
      <c r="G79" s="5" t="s">
        <v>1530</v>
      </c>
      <c r="H79" t="s">
        <v>1531</v>
      </c>
      <c r="I79" s="50" t="str">
        <f t="shared" si="12"/>
        <v>trajectory</v>
      </c>
      <c r="J79" t="s">
        <v>116</v>
      </c>
      <c r="K79" s="2" t="str">
        <f t="shared" si="13"/>
        <v>No license required</v>
      </c>
      <c r="L79" t="str">
        <f t="shared" si="14"/>
        <v>CS3</v>
      </c>
      <c r="M79" s="72">
        <v>1</v>
      </c>
      <c r="N79" t="str">
        <f t="shared" si="15"/>
        <v>YES</v>
      </c>
      <c r="O79" t="s">
        <v>188</v>
      </c>
      <c r="P79" t="s">
        <v>13</v>
      </c>
      <c r="Q79" s="13" t="s">
        <v>1532</v>
      </c>
      <c r="R79" s="11">
        <v>40452</v>
      </c>
      <c r="S79" t="s">
        <v>159</v>
      </c>
      <c r="T79" t="s">
        <v>1533</v>
      </c>
      <c r="U79" s="2" t="str">
        <f t="shared" si="16"/>
        <v>trajectory help</v>
      </c>
      <c r="W79" s="2" t="str">
        <f>HYPERLINK(Values!$B$3&amp;E79&amp;"\"&amp;$H79,"OWNED\"&amp;$E79&amp;"\"&amp;$H79&amp;"\")</f>
        <v>OWNED\Michael Cardeiro\trajectory_v2.51\</v>
      </c>
      <c r="X79" s="2" t="s">
        <v>44</v>
      </c>
      <c r="Y79" s="15" t="s">
        <v>1113</v>
      </c>
      <c r="Z79" s="15" t="s">
        <v>1113</v>
      </c>
      <c r="AA79" s="2" t="str">
        <f>IF($Z79="un",HYPERLINK(Values!$B$74,Values!$A$68),IF($Z79="s",HYPERLINK(Values!$C$47,Values!$A$46&amp;"\"&amp;Values!$A$17),IF($Z79="ui",HYPERLINK(Values!$C$48,Values!$A$46&amp;"\"&amp;Values!$A$18),IF($Z79="c",HYPERLINK(Values!$C$4,Values!$A$4),IF($Z79="p",HYPERLINK(Values!$C$50&amp;"\"&amp;$E79,Values!$A$46&amp;"\"&amp;Values!$A$20&amp;"\"&amp;$E79),IF($Z79="pr",HYPERLINK(Values!$C$49,Values!$A$46&amp;"\"&amp;Values!$A$19),IF($Z79="ex",HYPERLINK(Values!$B$54,Values!$A$53&amp;" folder "&amp;$G79),IF($Z79="","What type of script is it?",IF($Z79="mc",HYPERLINK(Values!$B$57&amp;"\"&amp;$E79,Values!$A$55&amp;" "&amp;$E79&amp;"\"&amp;$G79),HYPERLINK(Values!$B$3&amp;E79&amp;"\"&amp;$H79,"OWNED\"&amp;$E79&amp;"\"&amp;$H79&amp;"\"))))))))))</f>
        <v>NO_License_Required</v>
      </c>
      <c r="AB79" s="2" t="str">
        <f>IF($Z79="un",HYPERLINK(Values!$B$73,Values!$A$68),IF($Z79="s",HYPERLINK(Values!$C$41,Values!$A$40&amp;"\"&amp;Values!$A$17),IF($Z79="ui",HYPERLINK(Values!$C$42,Values!$A$40&amp;"\"&amp;Values!$A$18),IF($Z79="c",HYPERLINK(Values!$C$4,Values!$A$4),IF($Z79="p",HYPERLINK(Values!$C$45&amp;"\"&amp;$E79,Values!$A$40&amp;"\"&amp;Values!$A$20&amp;"\"&amp;$E79),IF($Z79="pr",HYPERLINK(Values!$C$44,Values!$A$46&amp;"\"&amp;Values!$A$19),IF($Z79="ex",HYPERLINK(Values!$B$54,Values!$A$53&amp;" folder "&amp;$G79),IF($Z79="","What type of script is it?",IF($Z79="mc",HYPERLINK(Values!$B$57&amp;"\"&amp;$E79,Values!$A$55&amp;" "&amp;$E79&amp;"\"&amp;$G79),HYPERLINK(Values!$B$3&amp;F79&amp;"\"&amp;$H79,"OWNED\"&amp;$E79&amp;"\"&amp;$H79&amp;"\"))))))))))</f>
        <v>NO_License_Required</v>
      </c>
      <c r="AC79" s="2" t="str">
        <f>IF($M79=0,"CS6 unsupported",IF(AND($M79=1,$Z79="un"),HYPERLINK(Values!$B$69,Values!$A$68),IF(AND($M79=1,$Z79="s"),HYPERLINK(Values!$C$17,Values!$A$15&amp;"\"&amp;Values!$A$17),IF(AND($M79=1,$Z79="ui"),HYPERLINK(Values!$C$18,Values!$A$15&amp;"\"&amp;Values!$A$18),IF(AND($M79=1,$Z79="c"),HYPERLINK(Values!$C$4,Values!$A$4),IF(AND($M79=1,$Z79="p"),HYPERLINK(Values!$C$20&amp;"\"&amp;$E79,Values!$A$15&amp;"\"&amp;Values!$A$20&amp;"\"&amp;$E79),IF(AND($M79=1,$Z79="pr"),HYPERLINK(Values!$C$19,Values!$A$15&amp;"\"&amp;Values!$A$19),IF(AND($M79=1,$Z79="mc"),HYPERLINK(Values!$B$56,Values!$A$55&amp;" "&amp;$G79),IF(AND($M79=1,$Z79=""),"What type of script is it?",HYPERLINK(Values!$B$3&amp;E79&amp;"\"&amp;$H79,"OWNED\"&amp;$E79&amp;"\"&amp;$H79&amp;"\"))))))))))</f>
        <v>NO_License_Required</v>
      </c>
      <c r="AE79" t="s">
        <v>852</v>
      </c>
      <c r="AF79" s="57">
        <v>9.99</v>
      </c>
      <c r="AH79" s="37">
        <f t="shared" si="17"/>
        <v>0</v>
      </c>
      <c r="AI79" s="37">
        <f>IFERROR(IF(AE79="s",AH79*Values!$C$1,AF79*Values!$C$1),"")</f>
        <v>13.686300000000001</v>
      </c>
    </row>
    <row r="80" spans="2:35" x14ac:dyDescent="0.25">
      <c r="B80" s="72">
        <v>1</v>
      </c>
      <c r="C80" s="70">
        <v>100391843</v>
      </c>
      <c r="D80" s="7">
        <v>42406</v>
      </c>
      <c r="E80" s="61" t="s">
        <v>1129</v>
      </c>
      <c r="F80" t="s">
        <v>1534</v>
      </c>
      <c r="G80" s="5" t="s">
        <v>1535</v>
      </c>
      <c r="H80" t="s">
        <v>1536</v>
      </c>
      <c r="I80" s="50" t="str">
        <f t="shared" si="12"/>
        <v>maskstolayers</v>
      </c>
      <c r="J80" t="s">
        <v>116</v>
      </c>
      <c r="K80" s="2" t="str">
        <f t="shared" si="13"/>
        <v>No license required</v>
      </c>
      <c r="L80" t="str">
        <f t="shared" si="14"/>
        <v>CS4</v>
      </c>
      <c r="M80" s="72">
        <v>1</v>
      </c>
      <c r="N80" t="str">
        <f t="shared" si="15"/>
        <v>YES</v>
      </c>
      <c r="O80" t="s">
        <v>151</v>
      </c>
      <c r="P80" t="s">
        <v>165</v>
      </c>
      <c r="Q80" s="13" t="s">
        <v>435</v>
      </c>
      <c r="R80" s="11">
        <v>41244</v>
      </c>
      <c r="S80" t="s">
        <v>159</v>
      </c>
      <c r="T80" t="s">
        <v>1537</v>
      </c>
      <c r="U80" s="2" t="str">
        <f t="shared" si="16"/>
        <v>maskstolayers help</v>
      </c>
      <c r="W80" s="2" t="str">
        <f>HYPERLINK(Values!$B$3&amp;E80&amp;"\"&amp;$H80,"OWNED\"&amp;$E80&amp;"\"&amp;$H80&amp;"\")</f>
        <v>OWNED\Charles Bordenave\maskstolayers_3.0\</v>
      </c>
      <c r="X80" s="2" t="s">
        <v>44</v>
      </c>
      <c r="Y80" s="15" t="s">
        <v>1113</v>
      </c>
      <c r="Z80" s="15" t="s">
        <v>1113</v>
      </c>
      <c r="AA80" s="2" t="str">
        <f>IF($Z80="un",HYPERLINK(Values!$B$74,Values!$A$68),IF($Z80="s",HYPERLINK(Values!$C$47,Values!$A$46&amp;"\"&amp;Values!$A$17),IF($Z80="ui",HYPERLINK(Values!$C$48,Values!$A$46&amp;"\"&amp;Values!$A$18),IF($Z80="c",HYPERLINK(Values!$C$4,Values!$A$4),IF($Z80="p",HYPERLINK(Values!$C$50&amp;"\"&amp;$E80,Values!$A$46&amp;"\"&amp;Values!$A$20&amp;"\"&amp;$E80),IF($Z80="pr",HYPERLINK(Values!$C$49,Values!$A$46&amp;"\"&amp;Values!$A$19),IF($Z80="ex",HYPERLINK(Values!$B$54,Values!$A$53&amp;" folder "&amp;$G80),IF($Z80="","What type of script is it?",IF($Z80="mc",HYPERLINK(Values!$B$57&amp;"\"&amp;$E80,Values!$A$55&amp;" "&amp;$E80&amp;"\"&amp;$G80),HYPERLINK(Values!$B$3&amp;E80&amp;"\"&amp;$H80,"OWNED\"&amp;$E80&amp;"\"&amp;$H80&amp;"\"))))))))))</f>
        <v>NO_License_Required</v>
      </c>
      <c r="AB80" s="2" t="str">
        <f>IF($Z80="un",HYPERLINK(Values!$B$73,Values!$A$68),IF($Z80="s",HYPERLINK(Values!$C$41,Values!$A$40&amp;"\"&amp;Values!$A$17),IF($Z80="ui",HYPERLINK(Values!$C$42,Values!$A$40&amp;"\"&amp;Values!$A$18),IF($Z80="c",HYPERLINK(Values!$C$4,Values!$A$4),IF($Z80="p",HYPERLINK(Values!$C$45&amp;"\"&amp;$E80,Values!$A$40&amp;"\"&amp;Values!$A$20&amp;"\"&amp;$E80),IF($Z80="pr",HYPERLINK(Values!$C$44,Values!$A$46&amp;"\"&amp;Values!$A$19),IF($Z80="ex",HYPERLINK(Values!$B$54,Values!$A$53&amp;" folder "&amp;$G80),IF($Z80="","What type of script is it?",IF($Z80="mc",HYPERLINK(Values!$B$57&amp;"\"&amp;$E80,Values!$A$55&amp;" "&amp;$E80&amp;"\"&amp;$G80),HYPERLINK(Values!$B$3&amp;F80&amp;"\"&amp;$H80,"OWNED\"&amp;$E80&amp;"\"&amp;$H80&amp;"\"))))))))))</f>
        <v>NO_License_Required</v>
      </c>
      <c r="AC80" s="2" t="str">
        <f>IF($M80=0,"CS6 unsupported",IF(AND($M80=1,$Z80="un"),HYPERLINK(Values!$B$69,Values!$A$68),IF(AND($M80=1,$Z80="s"),HYPERLINK(Values!$C$17,Values!$A$15&amp;"\"&amp;Values!$A$17),IF(AND($M80=1,$Z80="ui"),HYPERLINK(Values!$C$18,Values!$A$15&amp;"\"&amp;Values!$A$18),IF(AND($M80=1,$Z80="c"),HYPERLINK(Values!$C$4,Values!$A$4),IF(AND($M80=1,$Z80="p"),HYPERLINK(Values!$C$20&amp;"\"&amp;$E80,Values!$A$15&amp;"\"&amp;Values!$A$20&amp;"\"&amp;$E80),IF(AND($M80=1,$Z80="pr"),HYPERLINK(Values!$C$19,Values!$A$15&amp;"\"&amp;Values!$A$19),IF(AND($M80=1,$Z80="mc"),HYPERLINK(Values!$B$56,Values!$A$55&amp;" "&amp;$G80),IF(AND($M80=1,$Z80=""),"What type of script is it?",HYPERLINK(Values!$B$3&amp;E80&amp;"\"&amp;$H80,"OWNED\"&amp;$E80&amp;"\"&amp;$H80&amp;"\"))))))))))</f>
        <v>NO_License_Required</v>
      </c>
      <c r="AE80" t="s">
        <v>852</v>
      </c>
      <c r="AF80" s="57">
        <v>14.99</v>
      </c>
      <c r="AH80" s="37">
        <f t="shared" si="17"/>
        <v>0</v>
      </c>
      <c r="AI80" s="37">
        <f>IFERROR(IF(AE80="s",AH80*Values!$C$1,AF80*Values!$C$1),"")</f>
        <v>20.536300000000001</v>
      </c>
    </row>
    <row r="81" spans="2:35" x14ac:dyDescent="0.25">
      <c r="B81" s="72">
        <v>1</v>
      </c>
      <c r="C81" s="70">
        <v>100358031</v>
      </c>
      <c r="D81" s="7">
        <v>42318</v>
      </c>
      <c r="E81" s="1" t="s">
        <v>1538</v>
      </c>
      <c r="F81" t="s">
        <v>1539</v>
      </c>
      <c r="G81" s="5" t="s">
        <v>1540</v>
      </c>
      <c r="H81" t="s">
        <v>1541</v>
      </c>
      <c r="I81" s="50" t="str">
        <f t="shared" si="12"/>
        <v>textevo</v>
      </c>
      <c r="J81" t="s">
        <v>116</v>
      </c>
      <c r="K81" s="2" t="str">
        <f t="shared" si="13"/>
        <v>No license required</v>
      </c>
      <c r="L81" t="str">
        <f t="shared" si="14"/>
        <v>NO</v>
      </c>
      <c r="M81" s="72">
        <v>1</v>
      </c>
      <c r="N81" t="str">
        <f t="shared" si="15"/>
        <v>YES</v>
      </c>
      <c r="O81" t="s">
        <v>13</v>
      </c>
      <c r="P81" t="s">
        <v>124</v>
      </c>
      <c r="Q81" s="13" t="s">
        <v>197</v>
      </c>
      <c r="R81" s="11">
        <v>42303</v>
      </c>
      <c r="S81" t="s">
        <v>106</v>
      </c>
      <c r="T81" t="s">
        <v>1542</v>
      </c>
      <c r="U81" s="2" t="str">
        <f t="shared" si="16"/>
        <v>textevo help</v>
      </c>
      <c r="V81" t="s">
        <v>1543</v>
      </c>
      <c r="W81" s="2" t="str">
        <f>HYPERLINK(Values!$B$3&amp;E81&amp;"\"&amp;$H81,"OWNED\"&amp;$E81&amp;"\"&amp;$H81&amp;"\")</f>
        <v>OWNED\Matthieu Wlazinski\textevo_1\</v>
      </c>
      <c r="X81" s="2" t="s">
        <v>44</v>
      </c>
      <c r="Y81" s="15" t="s">
        <v>1113</v>
      </c>
      <c r="Z81" s="15" t="s">
        <v>1113</v>
      </c>
      <c r="AA81" s="2" t="str">
        <f>IF($Z81="un",HYPERLINK(Values!$B$74,Values!$A$68),IF($Z81="s",HYPERLINK(Values!$C$47,Values!$A$46&amp;"\"&amp;Values!$A$17),IF($Z81="ui",HYPERLINK(Values!$C$48,Values!$A$46&amp;"\"&amp;Values!$A$18),IF($Z81="c",HYPERLINK(Values!$C$4,Values!$A$4),IF($Z81="p",HYPERLINK(Values!$C$50&amp;"\"&amp;$E81,Values!$A$46&amp;"\"&amp;Values!$A$20&amp;"\"&amp;$E81),IF($Z81="pr",HYPERLINK(Values!$C$49,Values!$A$46&amp;"\"&amp;Values!$A$19),IF($Z81="ex",HYPERLINK(Values!$B$54,Values!$A$53&amp;" folder "&amp;$G81),IF($Z81="","What type of script is it?",IF($Z81="mc",HYPERLINK(Values!$B$57&amp;"\"&amp;$E81,Values!$A$55&amp;" "&amp;$E81&amp;"\"&amp;$G81),HYPERLINK(Values!$B$3&amp;E81&amp;"\"&amp;$H81,"OWNED\"&amp;$E81&amp;"\"&amp;$H81&amp;"\"))))))))))</f>
        <v>NO_License_Required</v>
      </c>
      <c r="AB81" s="2" t="str">
        <f>IF($Z81="un",HYPERLINK(Values!$B$73,Values!$A$68),IF($Z81="s",HYPERLINK(Values!$C$41,Values!$A$40&amp;"\"&amp;Values!$A$17),IF($Z81="ui",HYPERLINK(Values!$C$42,Values!$A$40&amp;"\"&amp;Values!$A$18),IF($Z81="c",HYPERLINK(Values!$C$4,Values!$A$4),IF($Z81="p",HYPERLINK(Values!$C$45&amp;"\"&amp;$E81,Values!$A$40&amp;"\"&amp;Values!$A$20&amp;"\"&amp;$E81),IF($Z81="pr",HYPERLINK(Values!$C$44,Values!$A$46&amp;"\"&amp;Values!$A$19),IF($Z81="ex",HYPERLINK(Values!$B$54,Values!$A$53&amp;" folder "&amp;$G81),IF($Z81="","What type of script is it?",IF($Z81="mc",HYPERLINK(Values!$B$57&amp;"\"&amp;$E81,Values!$A$55&amp;" "&amp;$E81&amp;"\"&amp;$G81),HYPERLINK(Values!$B$3&amp;F81&amp;"\"&amp;$H81,"OWNED\"&amp;$E81&amp;"\"&amp;$H81&amp;"\"))))))))))</f>
        <v>NO_License_Required</v>
      </c>
      <c r="AC81" s="2" t="str">
        <f>IF($M81=0,"CS6 unsupported",IF(AND($M81=1,$Z81="un"),HYPERLINK(Values!$B$69,Values!$A$68),IF(AND($M81=1,$Z81="s"),HYPERLINK(Values!$C$17,Values!$A$15&amp;"\"&amp;Values!$A$17),IF(AND($M81=1,$Z81="ui"),HYPERLINK(Values!$C$18,Values!$A$15&amp;"\"&amp;Values!$A$18),IF(AND($M81=1,$Z81="c"),HYPERLINK(Values!$C$4,Values!$A$4),IF(AND($M81=1,$Z81="p"),HYPERLINK(Values!$C$20&amp;"\"&amp;$E81,Values!$A$15&amp;"\"&amp;Values!$A$20&amp;"\"&amp;$E81),IF(AND($M81=1,$Z81="pr"),HYPERLINK(Values!$C$19,Values!$A$15&amp;"\"&amp;Values!$A$19),IF(AND($M81=1,$Z81="mc"),HYPERLINK(Values!$B$56,Values!$A$55&amp;" "&amp;$G81),IF(AND($M81=1,$Z81=""),"What type of script is it?",HYPERLINK(Values!$B$3&amp;E81&amp;"\"&amp;$H81,"OWNED\"&amp;$E81&amp;"\"&amp;$H81&amp;"\"))))))))))</f>
        <v>NO_License_Required</v>
      </c>
      <c r="AE81" t="s">
        <v>852</v>
      </c>
      <c r="AF81" s="57">
        <v>29.99</v>
      </c>
      <c r="AH81" s="37">
        <f t="shared" si="17"/>
        <v>0</v>
      </c>
      <c r="AI81" s="37">
        <f>IFERROR(IF(AE81="s",AH81*Values!$C$1,AF81*Values!$C$1),"")</f>
        <v>41.086300000000001</v>
      </c>
    </row>
    <row r="82" spans="2:35" x14ac:dyDescent="0.25">
      <c r="B82" s="72">
        <v>1</v>
      </c>
      <c r="C82" s="70">
        <v>100322757</v>
      </c>
      <c r="D82" s="7">
        <v>42220</v>
      </c>
      <c r="E82" s="1" t="s">
        <v>1544</v>
      </c>
      <c r="F82" t="s">
        <v>1545</v>
      </c>
      <c r="G82" s="5" t="s">
        <v>1546</v>
      </c>
      <c r="H82" t="s">
        <v>1547</v>
      </c>
      <c r="I82" s="50" t="str">
        <f t="shared" si="12"/>
        <v>rd-render-layers</v>
      </c>
      <c r="J82" t="s">
        <v>116</v>
      </c>
      <c r="K82" s="2" t="str">
        <f t="shared" si="13"/>
        <v>No license required</v>
      </c>
      <c r="L82" t="str">
        <f t="shared" si="14"/>
        <v>CS5</v>
      </c>
      <c r="M82" s="72">
        <v>1</v>
      </c>
      <c r="N82" t="str">
        <f t="shared" si="15"/>
        <v>YES</v>
      </c>
      <c r="O82" t="s">
        <v>196</v>
      </c>
      <c r="P82" t="s">
        <v>134</v>
      </c>
      <c r="Q82" s="13" t="s">
        <v>866</v>
      </c>
      <c r="R82" s="11">
        <v>41879</v>
      </c>
      <c r="T82" t="s">
        <v>1548</v>
      </c>
      <c r="U82" s="2" t="str">
        <f t="shared" si="16"/>
        <v>rd-render-layers help</v>
      </c>
      <c r="W82" s="2" t="str">
        <f>HYPERLINK(Values!$B$3&amp;E82&amp;"\"&amp;$H82,"OWNED\"&amp;$E82&amp;"\"&amp;$H82&amp;"\")</f>
        <v>OWNED\Jeffrey Almasol\rd_renderlayers_v3.1\</v>
      </c>
      <c r="X82" s="2" t="s">
        <v>44</v>
      </c>
      <c r="Y82" s="15" t="s">
        <v>1113</v>
      </c>
      <c r="Z82" s="15" t="s">
        <v>1113</v>
      </c>
      <c r="AA82" s="2" t="str">
        <f>IF($Z82="un",HYPERLINK(Values!$B$74,Values!$A$68),IF($Z82="s",HYPERLINK(Values!$C$47,Values!$A$46&amp;"\"&amp;Values!$A$17),IF($Z82="ui",HYPERLINK(Values!$C$48,Values!$A$46&amp;"\"&amp;Values!$A$18),IF($Z82="c",HYPERLINK(Values!$C$4,Values!$A$4),IF($Z82="p",HYPERLINK(Values!$C$50&amp;"\"&amp;$E82,Values!$A$46&amp;"\"&amp;Values!$A$20&amp;"\"&amp;$E82),IF($Z82="pr",HYPERLINK(Values!$C$49,Values!$A$46&amp;"\"&amp;Values!$A$19),IF($Z82="ex",HYPERLINK(Values!$B$54,Values!$A$53&amp;" folder "&amp;$G82),IF($Z82="","What type of script is it?",IF($Z82="mc",HYPERLINK(Values!$B$57&amp;"\"&amp;$E82,Values!$A$55&amp;" "&amp;$E82&amp;"\"&amp;$G82),HYPERLINK(Values!$B$3&amp;E82&amp;"\"&amp;$H82,"OWNED\"&amp;$E82&amp;"\"&amp;$H82&amp;"\"))))))))))</f>
        <v>NO_License_Required</v>
      </c>
      <c r="AB82" s="2" t="str">
        <f>IF($Z82="un",HYPERLINK(Values!$B$73,Values!$A$68),IF($Z82="s",HYPERLINK(Values!$C$41,Values!$A$40&amp;"\"&amp;Values!$A$17),IF($Z82="ui",HYPERLINK(Values!$C$42,Values!$A$40&amp;"\"&amp;Values!$A$18),IF($Z82="c",HYPERLINK(Values!$C$4,Values!$A$4),IF($Z82="p",HYPERLINK(Values!$C$45&amp;"\"&amp;$E82,Values!$A$40&amp;"\"&amp;Values!$A$20&amp;"\"&amp;$E82),IF($Z82="pr",HYPERLINK(Values!$C$44,Values!$A$46&amp;"\"&amp;Values!$A$19),IF($Z82="ex",HYPERLINK(Values!$B$54,Values!$A$53&amp;" folder "&amp;$G82),IF($Z82="","What type of script is it?",IF($Z82="mc",HYPERLINK(Values!$B$57&amp;"\"&amp;$E82,Values!$A$55&amp;" "&amp;$E82&amp;"\"&amp;$G82),HYPERLINK(Values!$B$3&amp;F82&amp;"\"&amp;$H82,"OWNED\"&amp;$E82&amp;"\"&amp;$H82&amp;"\"))))))))))</f>
        <v>NO_License_Required</v>
      </c>
      <c r="AC82" s="2" t="str">
        <f>IF($M82=0,"CS6 unsupported",IF(AND($M82=1,$Z82="un"),HYPERLINK(Values!$B$69,Values!$A$68),IF(AND($M82=1,$Z82="s"),HYPERLINK(Values!$C$17,Values!$A$15&amp;"\"&amp;Values!$A$17),IF(AND($M82=1,$Z82="ui"),HYPERLINK(Values!$C$18,Values!$A$15&amp;"\"&amp;Values!$A$18),IF(AND($M82=1,$Z82="c"),HYPERLINK(Values!$C$4,Values!$A$4),IF(AND($M82=1,$Z82="p"),HYPERLINK(Values!$C$20&amp;"\"&amp;$E82,Values!$A$15&amp;"\"&amp;Values!$A$20&amp;"\"&amp;$E82),IF(AND($M82=1,$Z82="pr"),HYPERLINK(Values!$C$19,Values!$A$15&amp;"\"&amp;Values!$A$19),IF(AND($M82=1,$Z82="mc"),HYPERLINK(Values!$B$56,Values!$A$55&amp;" "&amp;$G82),IF(AND($M82=1,$Z82=""),"What type of script is it?",HYPERLINK(Values!$B$3&amp;E82&amp;"\"&amp;$H82,"OWNED\"&amp;$E82&amp;"\"&amp;$H82&amp;"\"))))))))))</f>
        <v>NO_License_Required</v>
      </c>
      <c r="AE82" t="s">
        <v>852</v>
      </c>
      <c r="AF82" s="57">
        <v>0</v>
      </c>
      <c r="AH82" s="37">
        <f t="shared" si="17"/>
        <v>0</v>
      </c>
      <c r="AI82" s="37">
        <f>IFERROR(IF(AE82="s",AH82*Values!$C$1,AF82*Values!$C$1),"")</f>
        <v>0</v>
      </c>
    </row>
    <row r="83" spans="2:35" x14ac:dyDescent="0.25">
      <c r="B83" s="72">
        <v>1</v>
      </c>
      <c r="C83" s="70">
        <v>100322757</v>
      </c>
      <c r="D83" s="7">
        <v>42220</v>
      </c>
      <c r="E83" s="1" t="s">
        <v>501</v>
      </c>
      <c r="F83" t="s">
        <v>1549</v>
      </c>
      <c r="G83" s="5" t="s">
        <v>1550</v>
      </c>
      <c r="H83" t="s">
        <v>1551</v>
      </c>
      <c r="I83" s="50" t="str">
        <f t="shared" si="12"/>
        <v>load-project-or-template-at-startup</v>
      </c>
      <c r="J83" t="s">
        <v>116</v>
      </c>
      <c r="K83" s="2" t="str">
        <f t="shared" si="13"/>
        <v>No license required</v>
      </c>
      <c r="L83" t="str">
        <f t="shared" si="14"/>
        <v>CS4</v>
      </c>
      <c r="M83" s="72">
        <v>1</v>
      </c>
      <c r="N83" t="str">
        <f t="shared" si="15"/>
        <v>YES</v>
      </c>
      <c r="O83" t="s">
        <v>151</v>
      </c>
      <c r="P83" t="s">
        <v>124</v>
      </c>
      <c r="Q83" s="13" t="s">
        <v>572</v>
      </c>
      <c r="R83" s="11">
        <v>40878</v>
      </c>
      <c r="T83" t="s">
        <v>1552</v>
      </c>
      <c r="U83" s="2" t="str">
        <f t="shared" si="16"/>
        <v>load-project-or-template-at-startup help</v>
      </c>
      <c r="V83" t="s">
        <v>1553</v>
      </c>
      <c r="W83" s="2" t="str">
        <f>HYPERLINK(Values!$B$3&amp;E83&amp;"\"&amp;$H83,"OWNED\"&amp;$E83&amp;"\"&amp;$H83&amp;"\")</f>
        <v>OWNED\Lloyd Alvarez\loadproject_v2.1\</v>
      </c>
      <c r="X83" s="2" t="s">
        <v>44</v>
      </c>
      <c r="Y83" s="15" t="s">
        <v>1113</v>
      </c>
      <c r="Z83" s="15" t="s">
        <v>1113</v>
      </c>
      <c r="AA83" s="2" t="str">
        <f>IF($Z83="un",HYPERLINK(Values!$B$74,Values!$A$68),IF($Z83="s",HYPERLINK(Values!$C$47,Values!$A$46&amp;"\"&amp;Values!$A$17),IF($Z83="ui",HYPERLINK(Values!$C$48,Values!$A$46&amp;"\"&amp;Values!$A$18),IF($Z83="c",HYPERLINK(Values!$C$4,Values!$A$4),IF($Z83="p",HYPERLINK(Values!$C$50&amp;"\"&amp;$E83,Values!$A$46&amp;"\"&amp;Values!$A$20&amp;"\"&amp;$E83),IF($Z83="pr",HYPERLINK(Values!$C$49,Values!$A$46&amp;"\"&amp;Values!$A$19),IF($Z83="ex",HYPERLINK(Values!$B$54,Values!$A$53&amp;" folder "&amp;$G83),IF($Z83="","What type of script is it?",IF($Z83="mc",HYPERLINK(Values!$B$57&amp;"\"&amp;$E83,Values!$A$55&amp;" "&amp;$E83&amp;"\"&amp;$G83),HYPERLINK(Values!$B$3&amp;E83&amp;"\"&amp;$H83,"OWNED\"&amp;$E83&amp;"\"&amp;$H83&amp;"\"))))))))))</f>
        <v>NO_License_Required</v>
      </c>
      <c r="AB83" s="2" t="str">
        <f>IF($Z83="un",HYPERLINK(Values!$B$73,Values!$A$68),IF($Z83="s",HYPERLINK(Values!$C$41,Values!$A$40&amp;"\"&amp;Values!$A$17),IF($Z83="ui",HYPERLINK(Values!$C$42,Values!$A$40&amp;"\"&amp;Values!$A$18),IF($Z83="c",HYPERLINK(Values!$C$4,Values!$A$4),IF($Z83="p",HYPERLINK(Values!$C$45&amp;"\"&amp;$E83,Values!$A$40&amp;"\"&amp;Values!$A$20&amp;"\"&amp;$E83),IF($Z83="pr",HYPERLINK(Values!$C$44,Values!$A$46&amp;"\"&amp;Values!$A$19),IF($Z83="ex",HYPERLINK(Values!$B$54,Values!$A$53&amp;" folder "&amp;$G83),IF($Z83="","What type of script is it?",IF($Z83="mc",HYPERLINK(Values!$B$57&amp;"\"&amp;$E83,Values!$A$55&amp;" "&amp;$E83&amp;"\"&amp;$G83),HYPERLINK(Values!$B$3&amp;F83&amp;"\"&amp;$H83,"OWNED\"&amp;$E83&amp;"\"&amp;$H83&amp;"\"))))))))))</f>
        <v>NO_License_Required</v>
      </c>
      <c r="AC83" s="2" t="str">
        <f>IF($M83=0,"CS6 unsupported",IF(AND($M83=1,$Z83="un"),HYPERLINK(Values!$B$69,Values!$A$68),IF(AND($M83=1,$Z83="s"),HYPERLINK(Values!$C$17,Values!$A$15&amp;"\"&amp;Values!$A$17),IF(AND($M83=1,$Z83="ui"),HYPERLINK(Values!$C$18,Values!$A$15&amp;"\"&amp;Values!$A$18),IF(AND($M83=1,$Z83="c"),HYPERLINK(Values!$C$4,Values!$A$4),IF(AND($M83=1,$Z83="p"),HYPERLINK(Values!$C$20&amp;"\"&amp;$E83,Values!$A$15&amp;"\"&amp;Values!$A$20&amp;"\"&amp;$E83),IF(AND($M83=1,$Z83="pr"),HYPERLINK(Values!$C$19,Values!$A$15&amp;"\"&amp;Values!$A$19),IF(AND($M83=1,$Z83="mc"),HYPERLINK(Values!$B$56,Values!$A$55&amp;" "&amp;$G83),IF(AND($M83=1,$Z83=""),"What type of script is it?",HYPERLINK(Values!$B$3&amp;E83&amp;"\"&amp;$H83,"OWNED\"&amp;$E83&amp;"\"&amp;$H83&amp;"\"))))))))))</f>
        <v>NO_License_Required</v>
      </c>
      <c r="AE83" t="s">
        <v>852</v>
      </c>
      <c r="AF83" s="57">
        <v>14.99</v>
      </c>
      <c r="AH83" s="37">
        <f t="shared" si="17"/>
        <v>0</v>
      </c>
      <c r="AI83" s="37">
        <f>IFERROR(IF(AE83="s",AH83*Values!$C$1,AF83*Values!$C$1),"")</f>
        <v>20.536300000000001</v>
      </c>
    </row>
    <row r="84" spans="2:35" x14ac:dyDescent="0.25">
      <c r="B84" s="72">
        <v>1</v>
      </c>
      <c r="C84" s="70">
        <v>100319415</v>
      </c>
      <c r="D84" s="7">
        <v>42209</v>
      </c>
      <c r="E84" s="1" t="s">
        <v>1554</v>
      </c>
      <c r="F84" t="s">
        <v>1555</v>
      </c>
      <c r="G84" s="5" t="s">
        <v>1556</v>
      </c>
      <c r="H84" t="s">
        <v>1557</v>
      </c>
      <c r="I84" s="50" t="str">
        <f t="shared" si="12"/>
        <v>xml-gibson</v>
      </c>
      <c r="J84" t="s">
        <v>116</v>
      </c>
      <c r="K84" s="2" t="str">
        <f t="shared" si="13"/>
        <v>No license required</v>
      </c>
      <c r="L84" t="str">
        <f t="shared" si="14"/>
        <v>CS3</v>
      </c>
      <c r="M84" s="72">
        <v>1</v>
      </c>
      <c r="N84" t="str">
        <f t="shared" si="15"/>
        <v>YES</v>
      </c>
      <c r="O84" t="s">
        <v>188</v>
      </c>
      <c r="P84" t="s">
        <v>13</v>
      </c>
      <c r="Q84" s="13" t="s">
        <v>241</v>
      </c>
      <c r="R84" s="11">
        <v>41122</v>
      </c>
      <c r="T84" t="s">
        <v>1558</v>
      </c>
      <c r="U84" s="2" t="str">
        <f t="shared" si="16"/>
        <v>xml-gibson help</v>
      </c>
      <c r="W84" s="2" t="str">
        <f>HYPERLINK(Values!$B$3&amp;E84&amp;"\"&amp;$H84,"OWNED\"&amp;$E84&amp;"\"&amp;$H84&amp;"\")</f>
        <v>OWNED\Sébastien Perier\xmlgibson_v1.0\</v>
      </c>
      <c r="X84" s="2" t="s">
        <v>44</v>
      </c>
      <c r="Y84" s="15" t="s">
        <v>1113</v>
      </c>
      <c r="Z84" s="15" t="s">
        <v>1113</v>
      </c>
      <c r="AA84" s="2" t="str">
        <f>IF($Z84="un",HYPERLINK(Values!$B$74,Values!$A$68),IF($Z84="s",HYPERLINK(Values!$C$47,Values!$A$46&amp;"\"&amp;Values!$A$17),IF($Z84="ui",HYPERLINK(Values!$C$48,Values!$A$46&amp;"\"&amp;Values!$A$18),IF($Z84="c",HYPERLINK(Values!$C$4,Values!$A$4),IF($Z84="p",HYPERLINK(Values!$C$50&amp;"\"&amp;$E84,Values!$A$46&amp;"\"&amp;Values!$A$20&amp;"\"&amp;$E84),IF($Z84="pr",HYPERLINK(Values!$C$49,Values!$A$46&amp;"\"&amp;Values!$A$19),IF($Z84="ex",HYPERLINK(Values!$B$54,Values!$A$53&amp;" folder "&amp;$G84),IF($Z84="","What type of script is it?",IF($Z84="mc",HYPERLINK(Values!$B$57&amp;"\"&amp;$E84,Values!$A$55&amp;" "&amp;$E84&amp;"\"&amp;$G84),HYPERLINK(Values!$B$3&amp;E84&amp;"\"&amp;$H84,"OWNED\"&amp;$E84&amp;"\"&amp;$H84&amp;"\"))))))))))</f>
        <v>NO_License_Required</v>
      </c>
      <c r="AB84" s="2" t="str">
        <f>IF($Z84="un",HYPERLINK(Values!$B$73,Values!$A$68),IF($Z84="s",HYPERLINK(Values!$C$41,Values!$A$40&amp;"\"&amp;Values!$A$17),IF($Z84="ui",HYPERLINK(Values!$C$42,Values!$A$40&amp;"\"&amp;Values!$A$18),IF($Z84="c",HYPERLINK(Values!$C$4,Values!$A$4),IF($Z84="p",HYPERLINK(Values!$C$45&amp;"\"&amp;$E84,Values!$A$40&amp;"\"&amp;Values!$A$20&amp;"\"&amp;$E84),IF($Z84="pr",HYPERLINK(Values!$C$44,Values!$A$46&amp;"\"&amp;Values!$A$19),IF($Z84="ex",HYPERLINK(Values!$B$54,Values!$A$53&amp;" folder "&amp;$G84),IF($Z84="","What type of script is it?",IF($Z84="mc",HYPERLINK(Values!$B$57&amp;"\"&amp;$E84,Values!$A$55&amp;" "&amp;$E84&amp;"\"&amp;$G84),HYPERLINK(Values!$B$3&amp;F84&amp;"\"&amp;$H84,"OWNED\"&amp;$E84&amp;"\"&amp;$H84&amp;"\"))))))))))</f>
        <v>NO_License_Required</v>
      </c>
      <c r="AC84" s="2" t="str">
        <f>IF($M84=0,"CS6 unsupported",IF(AND($M84=1,$Z84="un"),HYPERLINK(Values!$B$69,Values!$A$68),IF(AND($M84=1,$Z84="s"),HYPERLINK(Values!$C$17,Values!$A$15&amp;"\"&amp;Values!$A$17),IF(AND($M84=1,$Z84="ui"),HYPERLINK(Values!$C$18,Values!$A$15&amp;"\"&amp;Values!$A$18),IF(AND($M84=1,$Z84="c"),HYPERLINK(Values!$C$4,Values!$A$4),IF(AND($M84=1,$Z84="p"),HYPERLINK(Values!$C$20&amp;"\"&amp;$E84,Values!$A$15&amp;"\"&amp;Values!$A$20&amp;"\"&amp;$E84),IF(AND($M84=1,$Z84="pr"),HYPERLINK(Values!$C$19,Values!$A$15&amp;"\"&amp;Values!$A$19),IF(AND($M84=1,$Z84="mc"),HYPERLINK(Values!$B$56,Values!$A$55&amp;" "&amp;$G84),IF(AND($M84=1,$Z84=""),"What type of script is it?",HYPERLINK(Values!$B$3&amp;E84&amp;"\"&amp;$H84,"OWNED\"&amp;$E84&amp;"\"&amp;$H84&amp;"\"))))))))))</f>
        <v>NO_License_Required</v>
      </c>
      <c r="AE84" t="s">
        <v>852</v>
      </c>
      <c r="AF84" s="57">
        <v>19.989999999999998</v>
      </c>
      <c r="AH84" s="37">
        <f t="shared" si="17"/>
        <v>0</v>
      </c>
      <c r="AI84" s="37">
        <f>IFERROR(IF(AE84="s",AH84*Values!$C$1,AF84*Values!$C$1),"")</f>
        <v>27.386299999999999</v>
      </c>
    </row>
    <row r="85" spans="2:35" x14ac:dyDescent="0.25">
      <c r="B85" s="72">
        <v>1</v>
      </c>
      <c r="C85" s="70">
        <v>100313135</v>
      </c>
      <c r="D85" s="7">
        <v>42209</v>
      </c>
      <c r="E85" s="1" t="s">
        <v>1559</v>
      </c>
      <c r="F85" t="s">
        <v>1560</v>
      </c>
      <c r="G85" s="5" t="s">
        <v>1561</v>
      </c>
      <c r="H85" t="s">
        <v>1562</v>
      </c>
      <c r="I85" s="50" t="str">
        <f t="shared" si="12"/>
        <v>layer-selector-toolbar</v>
      </c>
      <c r="J85" t="s">
        <v>116</v>
      </c>
      <c r="K85" s="2" t="str">
        <f t="shared" si="13"/>
        <v>No license required</v>
      </c>
      <c r="L85" t="str">
        <f t="shared" si="14"/>
        <v>CS4</v>
      </c>
      <c r="M85" s="72">
        <v>1</v>
      </c>
      <c r="N85" t="str">
        <f t="shared" si="15"/>
        <v>YES</v>
      </c>
      <c r="O85" t="s">
        <v>151</v>
      </c>
      <c r="P85" t="s">
        <v>124</v>
      </c>
      <c r="Q85" s="13" t="s">
        <v>1166</v>
      </c>
      <c r="R85" s="11">
        <v>42362</v>
      </c>
      <c r="T85" t="s">
        <v>1563</v>
      </c>
      <c r="U85" s="2" t="str">
        <f t="shared" si="16"/>
        <v>layer-selector-toolbar help</v>
      </c>
      <c r="V85" t="s">
        <v>1564</v>
      </c>
      <c r="W85" s="2" t="str">
        <f>HYPERLINK(Values!$B$3&amp;E85&amp;"\"&amp;$H85,"OWNED\"&amp;$E85&amp;"\"&amp;$H85&amp;"\")</f>
        <v>OWNED\Victoria Nece\layer_selector_toolbar_v.1.7\</v>
      </c>
      <c r="X85" s="2" t="s">
        <v>44</v>
      </c>
      <c r="Y85" s="15" t="s">
        <v>1113</v>
      </c>
      <c r="Z85" s="15" t="s">
        <v>1113</v>
      </c>
      <c r="AA85" s="2" t="str">
        <f>IF($Z85="un",HYPERLINK(Values!$B$74,Values!$A$68),IF($Z85="s",HYPERLINK(Values!$C$47,Values!$A$46&amp;"\"&amp;Values!$A$17),IF($Z85="ui",HYPERLINK(Values!$C$48,Values!$A$46&amp;"\"&amp;Values!$A$18),IF($Z85="c",HYPERLINK(Values!$C$4,Values!$A$4),IF($Z85="p",HYPERLINK(Values!$C$50&amp;"\"&amp;$E85,Values!$A$46&amp;"\"&amp;Values!$A$20&amp;"\"&amp;$E85),IF($Z85="pr",HYPERLINK(Values!$C$49,Values!$A$46&amp;"\"&amp;Values!$A$19),IF($Z85="ex",HYPERLINK(Values!$B$54,Values!$A$53&amp;" folder "&amp;$G85),IF($Z85="","What type of script is it?",IF($Z85="mc",HYPERLINK(Values!$B$57&amp;"\"&amp;$E85,Values!$A$55&amp;" "&amp;$E85&amp;"\"&amp;$G85),HYPERLINK(Values!$B$3&amp;E85&amp;"\"&amp;$H85,"OWNED\"&amp;$E85&amp;"\"&amp;$H85&amp;"\"))))))))))</f>
        <v>NO_License_Required</v>
      </c>
      <c r="AB85" s="2" t="str">
        <f>IF($Z85="un",HYPERLINK(Values!$B$73,Values!$A$68),IF($Z85="s",HYPERLINK(Values!$C$41,Values!$A$40&amp;"\"&amp;Values!$A$17),IF($Z85="ui",HYPERLINK(Values!$C$42,Values!$A$40&amp;"\"&amp;Values!$A$18),IF($Z85="c",HYPERLINK(Values!$C$4,Values!$A$4),IF($Z85="p",HYPERLINK(Values!$C$45&amp;"\"&amp;$E85,Values!$A$40&amp;"\"&amp;Values!$A$20&amp;"\"&amp;$E85),IF($Z85="pr",HYPERLINK(Values!$C$44,Values!$A$46&amp;"\"&amp;Values!$A$19),IF($Z85="ex",HYPERLINK(Values!$B$54,Values!$A$53&amp;" folder "&amp;$G85),IF($Z85="","What type of script is it?",IF($Z85="mc",HYPERLINK(Values!$B$57&amp;"\"&amp;$E85,Values!$A$55&amp;" "&amp;$E85&amp;"\"&amp;$G85),HYPERLINK(Values!$B$3&amp;F85&amp;"\"&amp;$H85,"OWNED\"&amp;$E85&amp;"\"&amp;$H85&amp;"\"))))))))))</f>
        <v>NO_License_Required</v>
      </c>
      <c r="AC85" s="2" t="str">
        <f>IF($M85=0,"CS6 unsupported",IF(AND($M85=1,$Z85="un"),HYPERLINK(Values!$B$69,Values!$A$68),IF(AND($M85=1,$Z85="s"),HYPERLINK(Values!$C$17,Values!$A$15&amp;"\"&amp;Values!$A$17),IF(AND($M85=1,$Z85="ui"),HYPERLINK(Values!$C$18,Values!$A$15&amp;"\"&amp;Values!$A$18),IF(AND($M85=1,$Z85="c"),HYPERLINK(Values!$C$4,Values!$A$4),IF(AND($M85=1,$Z85="p"),HYPERLINK(Values!$C$20&amp;"\"&amp;$E85,Values!$A$15&amp;"\"&amp;Values!$A$20&amp;"\"&amp;$E85),IF(AND($M85=1,$Z85="pr"),HYPERLINK(Values!$C$19,Values!$A$15&amp;"\"&amp;Values!$A$19),IF(AND($M85=1,$Z85="mc"),HYPERLINK(Values!$B$56,Values!$A$55&amp;" "&amp;$G85),IF(AND($M85=1,$Z85=""),"What type of script is it?",HYPERLINK(Values!$B$3&amp;E85&amp;"\"&amp;$H85,"OWNED\"&amp;$E85&amp;"\"&amp;$H85&amp;"\"))))))))))</f>
        <v>NO_License_Required</v>
      </c>
      <c r="AE85" t="s">
        <v>852</v>
      </c>
      <c r="AF85" s="57">
        <v>9.99</v>
      </c>
      <c r="AH85" s="37">
        <f t="shared" si="17"/>
        <v>0</v>
      </c>
      <c r="AI85" s="37">
        <f>IFERROR(IF(AE85="s",AH85*Values!$C$1,AF85*Values!$C$1),"")</f>
        <v>13.686300000000001</v>
      </c>
    </row>
    <row r="86" spans="2:35" x14ac:dyDescent="0.25">
      <c r="B86" s="72">
        <v>1</v>
      </c>
      <c r="C86" s="70">
        <v>100243979</v>
      </c>
      <c r="D86" s="7">
        <v>41983</v>
      </c>
      <c r="E86" s="1" t="s">
        <v>590</v>
      </c>
      <c r="F86" t="s">
        <v>1565</v>
      </c>
      <c r="G86" s="5" t="s">
        <v>1566</v>
      </c>
      <c r="H86" t="s">
        <v>1567</v>
      </c>
      <c r="I86" s="50" t="str">
        <f t="shared" si="12"/>
        <v>export-to-bytes</v>
      </c>
      <c r="J86" t="s">
        <v>116</v>
      </c>
      <c r="K86" s="2" t="str">
        <f t="shared" si="13"/>
        <v>No license required</v>
      </c>
      <c r="L86" t="str">
        <f t="shared" si="14"/>
        <v>CS4</v>
      </c>
      <c r="M86" s="72">
        <v>1</v>
      </c>
      <c r="N86" t="str">
        <f t="shared" si="15"/>
        <v>YES</v>
      </c>
      <c r="O86" t="s">
        <v>151</v>
      </c>
      <c r="P86" t="s">
        <v>13</v>
      </c>
      <c r="Q86" s="13" t="s">
        <v>118</v>
      </c>
      <c r="R86" s="11">
        <v>40969</v>
      </c>
      <c r="T86" t="s">
        <v>1568</v>
      </c>
      <c r="U86" s="2" t="str">
        <f t="shared" si="16"/>
        <v>export-to-bytes help</v>
      </c>
      <c r="V86" t="s">
        <v>1569</v>
      </c>
      <c r="W86" s="2" t="str">
        <f>HYPERLINK(Values!$B$3&amp;E86&amp;"\"&amp;$H86,"OWNED\"&amp;$E86&amp;"\"&amp;$H86&amp;"\")</f>
        <v>OWNED\David Torno\export_to_bytes_v2.0\</v>
      </c>
      <c r="X86" s="2" t="s">
        <v>44</v>
      </c>
      <c r="Y86" s="15" t="s">
        <v>1113</v>
      </c>
      <c r="Z86" s="15" t="s">
        <v>1113</v>
      </c>
      <c r="AA86" s="2" t="str">
        <f>IF($Z86="un",HYPERLINK(Values!$B$74,Values!$A$68),IF($Z86="s",HYPERLINK(Values!$C$47,Values!$A$46&amp;"\"&amp;Values!$A$17),IF($Z86="ui",HYPERLINK(Values!$C$48,Values!$A$46&amp;"\"&amp;Values!$A$18),IF($Z86="c",HYPERLINK(Values!$C$4,Values!$A$4),IF($Z86="p",HYPERLINK(Values!$C$50&amp;"\"&amp;$E86,Values!$A$46&amp;"\"&amp;Values!$A$20&amp;"\"&amp;$E86),IF($Z86="pr",HYPERLINK(Values!$C$49,Values!$A$46&amp;"\"&amp;Values!$A$19),IF($Z86="ex",HYPERLINK(Values!$B$54,Values!$A$53&amp;" folder "&amp;$G86),IF($Z86="","What type of script is it?",IF($Z86="mc",HYPERLINK(Values!$B$57&amp;"\"&amp;$E86,Values!$A$55&amp;" "&amp;$E86&amp;"\"&amp;$G86),HYPERLINK(Values!$B$3&amp;E86&amp;"\"&amp;$H86,"OWNED\"&amp;$E86&amp;"\"&amp;$H86&amp;"\"))))))))))</f>
        <v>NO_License_Required</v>
      </c>
      <c r="AB86" s="2" t="str">
        <f>IF($Z86="un",HYPERLINK(Values!$B$73,Values!$A$68),IF($Z86="s",HYPERLINK(Values!$C$41,Values!$A$40&amp;"\"&amp;Values!$A$17),IF($Z86="ui",HYPERLINK(Values!$C$42,Values!$A$40&amp;"\"&amp;Values!$A$18),IF($Z86="c",HYPERLINK(Values!$C$4,Values!$A$4),IF($Z86="p",HYPERLINK(Values!$C$45&amp;"\"&amp;$E86,Values!$A$40&amp;"\"&amp;Values!$A$20&amp;"\"&amp;$E86),IF($Z86="pr",HYPERLINK(Values!$C$44,Values!$A$46&amp;"\"&amp;Values!$A$19),IF($Z86="ex",HYPERLINK(Values!$B$54,Values!$A$53&amp;" folder "&amp;$G86),IF($Z86="","What type of script is it?",IF($Z86="mc",HYPERLINK(Values!$B$57&amp;"\"&amp;$E86,Values!$A$55&amp;" "&amp;$E86&amp;"\"&amp;$G86),HYPERLINK(Values!$B$3&amp;F86&amp;"\"&amp;$H86,"OWNED\"&amp;$E86&amp;"\"&amp;$H86&amp;"\"))))))))))</f>
        <v>NO_License_Required</v>
      </c>
      <c r="AC86" s="2" t="str">
        <f>IF($M86=0,"CS6 unsupported",IF(AND($M86=1,$Z86="un"),HYPERLINK(Values!$B$69,Values!$A$68),IF(AND($M86=1,$Z86="s"),HYPERLINK(Values!$C$17,Values!$A$15&amp;"\"&amp;Values!$A$17),IF(AND($M86=1,$Z86="ui"),HYPERLINK(Values!$C$18,Values!$A$15&amp;"\"&amp;Values!$A$18),IF(AND($M86=1,$Z86="c"),HYPERLINK(Values!$C$4,Values!$A$4),IF(AND($M86=1,$Z86="p"),HYPERLINK(Values!$C$20&amp;"\"&amp;$E86,Values!$A$15&amp;"\"&amp;Values!$A$20&amp;"\"&amp;$E86),IF(AND($M86=1,$Z86="pr"),HYPERLINK(Values!$C$19,Values!$A$15&amp;"\"&amp;Values!$A$19),IF(AND($M86=1,$Z86="mc"),HYPERLINK(Values!$B$56,Values!$A$55&amp;" "&amp;$G86),IF(AND($M86=1,$Z86=""),"What type of script is it?",HYPERLINK(Values!$B$3&amp;E86&amp;"\"&amp;$H86,"OWNED\"&amp;$E86&amp;"\"&amp;$H86&amp;"\"))))))))))</f>
        <v>NO_License_Required</v>
      </c>
      <c r="AE86" t="s">
        <v>852</v>
      </c>
      <c r="AF86" s="57">
        <v>9.99</v>
      </c>
      <c r="AH86" s="37">
        <f t="shared" si="17"/>
        <v>0</v>
      </c>
      <c r="AI86" s="37">
        <f>IFERROR(IF(AE86="s",AH86*Values!$C$1,AF86*Values!$C$1),"")</f>
        <v>13.686300000000001</v>
      </c>
    </row>
    <row r="87" spans="2:35" x14ac:dyDescent="0.25">
      <c r="B87" s="72">
        <v>1</v>
      </c>
      <c r="C87" s="70">
        <v>100243979</v>
      </c>
      <c r="D87" s="7">
        <v>41983</v>
      </c>
      <c r="E87" s="1" t="s">
        <v>590</v>
      </c>
      <c r="F87" t="s">
        <v>1570</v>
      </c>
      <c r="G87" s="5" t="s">
        <v>1571</v>
      </c>
      <c r="H87" t="s">
        <v>1572</v>
      </c>
      <c r="I87" s="50" t="str">
        <f t="shared" si="12"/>
        <v>timespan</v>
      </c>
      <c r="J87" t="s">
        <v>116</v>
      </c>
      <c r="K87" s="2" t="str">
        <f t="shared" si="13"/>
        <v>No license required</v>
      </c>
      <c r="L87" t="str">
        <f t="shared" si="14"/>
        <v>CS3</v>
      </c>
      <c r="M87" s="72">
        <v>1</v>
      </c>
      <c r="N87" t="str">
        <f t="shared" si="15"/>
        <v>YES</v>
      </c>
      <c r="O87" t="s">
        <v>188</v>
      </c>
      <c r="P87" t="s">
        <v>13</v>
      </c>
      <c r="Q87" s="13" t="s">
        <v>241</v>
      </c>
      <c r="R87" s="11">
        <v>40360</v>
      </c>
      <c r="T87" t="s">
        <v>1573</v>
      </c>
      <c r="U87" s="2" t="str">
        <f t="shared" si="16"/>
        <v>timespan help</v>
      </c>
      <c r="V87" t="s">
        <v>1574</v>
      </c>
      <c r="W87" s="2" t="str">
        <f>HYPERLINK(Values!$B$3&amp;E87&amp;"\"&amp;$H87,"OWNED\"&amp;$E87&amp;"\"&amp;$H87&amp;"\")</f>
        <v>OWNED\David Torno\dt_timespan_v1\</v>
      </c>
      <c r="X87" s="2" t="s">
        <v>44</v>
      </c>
      <c r="Y87" s="15" t="s">
        <v>1113</v>
      </c>
      <c r="Z87" s="15" t="s">
        <v>1113</v>
      </c>
      <c r="AA87" s="2" t="str">
        <f>IF($Z87="un",HYPERLINK(Values!$B$74,Values!$A$68),IF($Z87="s",HYPERLINK(Values!$C$47,Values!$A$46&amp;"\"&amp;Values!$A$17),IF($Z87="ui",HYPERLINK(Values!$C$48,Values!$A$46&amp;"\"&amp;Values!$A$18),IF($Z87="c",HYPERLINK(Values!$C$4,Values!$A$4),IF($Z87="p",HYPERLINK(Values!$C$50&amp;"\"&amp;$E87,Values!$A$46&amp;"\"&amp;Values!$A$20&amp;"\"&amp;$E87),IF($Z87="pr",HYPERLINK(Values!$C$49,Values!$A$46&amp;"\"&amp;Values!$A$19),IF($Z87="ex",HYPERLINK(Values!$B$54,Values!$A$53&amp;" folder "&amp;$G87),IF($Z87="","What type of script is it?",IF($Z87="mc",HYPERLINK(Values!$B$57&amp;"\"&amp;$E87,Values!$A$55&amp;" "&amp;$E87&amp;"\"&amp;$G87),HYPERLINK(Values!$B$3&amp;E87&amp;"\"&amp;$H87,"OWNED\"&amp;$E87&amp;"\"&amp;$H87&amp;"\"))))))))))</f>
        <v>NO_License_Required</v>
      </c>
      <c r="AB87" s="2" t="str">
        <f>IF($Z87="un",HYPERLINK(Values!$B$73,Values!$A$68),IF($Z87="s",HYPERLINK(Values!$C$41,Values!$A$40&amp;"\"&amp;Values!$A$17),IF($Z87="ui",HYPERLINK(Values!$C$42,Values!$A$40&amp;"\"&amp;Values!$A$18),IF($Z87="c",HYPERLINK(Values!$C$4,Values!$A$4),IF($Z87="p",HYPERLINK(Values!$C$45&amp;"\"&amp;$E87,Values!$A$40&amp;"\"&amp;Values!$A$20&amp;"\"&amp;$E87),IF($Z87="pr",HYPERLINK(Values!$C$44,Values!$A$46&amp;"\"&amp;Values!$A$19),IF($Z87="ex",HYPERLINK(Values!$B$54,Values!$A$53&amp;" folder "&amp;$G87),IF($Z87="","What type of script is it?",IF($Z87="mc",HYPERLINK(Values!$B$57&amp;"\"&amp;$E87,Values!$A$55&amp;" "&amp;$E87&amp;"\"&amp;$G87),HYPERLINK(Values!$B$3&amp;F87&amp;"\"&amp;$H87,"OWNED\"&amp;$E87&amp;"\"&amp;$H87&amp;"\"))))))))))</f>
        <v>NO_License_Required</v>
      </c>
      <c r="AC87" s="2" t="str">
        <f>IF($M87=0,"CS6 unsupported",IF(AND($M87=1,$Z87="un"),HYPERLINK(Values!$B$69,Values!$A$68),IF(AND($M87=1,$Z87="s"),HYPERLINK(Values!$C$17,Values!$A$15&amp;"\"&amp;Values!$A$17),IF(AND($M87=1,$Z87="ui"),HYPERLINK(Values!$C$18,Values!$A$15&amp;"\"&amp;Values!$A$18),IF(AND($M87=1,$Z87="c"),HYPERLINK(Values!$C$4,Values!$A$4),IF(AND($M87=1,$Z87="p"),HYPERLINK(Values!$C$20&amp;"\"&amp;$E87,Values!$A$15&amp;"\"&amp;Values!$A$20&amp;"\"&amp;$E87),IF(AND($M87=1,$Z87="pr"),HYPERLINK(Values!$C$19,Values!$A$15&amp;"\"&amp;Values!$A$19),IF(AND($M87=1,$Z87="mc"),HYPERLINK(Values!$B$56,Values!$A$55&amp;" "&amp;$G87),IF(AND($M87=1,$Z87=""),"What type of script is it?",HYPERLINK(Values!$B$3&amp;E87&amp;"\"&amp;$H87,"OWNED\"&amp;$E87&amp;"\"&amp;$H87&amp;"\"))))))))))</f>
        <v>NO_License_Required</v>
      </c>
      <c r="AE87" t="s">
        <v>852</v>
      </c>
      <c r="AF87" s="57">
        <v>9.99</v>
      </c>
      <c r="AH87" s="37">
        <f t="shared" si="17"/>
        <v>0</v>
      </c>
      <c r="AI87" s="37">
        <f>IFERROR(IF(AE87="s",AH87*Values!$C$1,AF87*Values!$C$1),"")</f>
        <v>13.686300000000001</v>
      </c>
    </row>
    <row r="88" spans="2:35" x14ac:dyDescent="0.25">
      <c r="B88" s="72">
        <v>1</v>
      </c>
      <c r="C88" s="70">
        <v>100243979</v>
      </c>
      <c r="D88" s="7">
        <v>41983</v>
      </c>
      <c r="E88" s="1" t="s">
        <v>590</v>
      </c>
      <c r="F88" t="s">
        <v>1575</v>
      </c>
      <c r="G88" s="5" t="s">
        <v>1576</v>
      </c>
      <c r="H88" t="s">
        <v>1577</v>
      </c>
      <c r="I88" s="50" t="str">
        <f t="shared" si="12"/>
        <v>headsntails</v>
      </c>
      <c r="J88" t="s">
        <v>116</v>
      </c>
      <c r="K88" s="2" t="str">
        <f t="shared" si="13"/>
        <v>No license required</v>
      </c>
      <c r="L88" t="str">
        <f t="shared" si="14"/>
        <v>CS3</v>
      </c>
      <c r="M88" s="72">
        <v>1</v>
      </c>
      <c r="N88" t="str">
        <f t="shared" si="15"/>
        <v>YES</v>
      </c>
      <c r="O88" t="s">
        <v>188</v>
      </c>
      <c r="P88" t="s">
        <v>13</v>
      </c>
      <c r="Q88" s="13" t="s">
        <v>241</v>
      </c>
      <c r="R88" s="11">
        <v>40179</v>
      </c>
      <c r="T88" t="s">
        <v>1578</v>
      </c>
      <c r="U88" s="2" t="str">
        <f t="shared" si="16"/>
        <v>headsntails help</v>
      </c>
      <c r="V88" t="s">
        <v>1579</v>
      </c>
      <c r="W88" s="2" t="str">
        <f>HYPERLINK(Values!$B$3&amp;E88&amp;"\"&amp;$H88,"OWNED\"&amp;$E88&amp;"\"&amp;$H88&amp;"\")</f>
        <v>OWNED\David Torno\headsntailsv1\</v>
      </c>
      <c r="X88" s="2" t="s">
        <v>44</v>
      </c>
      <c r="Y88" s="15" t="s">
        <v>1113</v>
      </c>
      <c r="Z88" s="15" t="s">
        <v>1113</v>
      </c>
      <c r="AA88" s="2" t="str">
        <f>IF($Z88="un",HYPERLINK(Values!$B$74,Values!$A$68),IF($Z88="s",HYPERLINK(Values!$C$47,Values!$A$46&amp;"\"&amp;Values!$A$17),IF($Z88="ui",HYPERLINK(Values!$C$48,Values!$A$46&amp;"\"&amp;Values!$A$18),IF($Z88="c",HYPERLINK(Values!$C$4,Values!$A$4),IF($Z88="p",HYPERLINK(Values!$C$50&amp;"\"&amp;$E88,Values!$A$46&amp;"\"&amp;Values!$A$20&amp;"\"&amp;$E88),IF($Z88="pr",HYPERLINK(Values!$C$49,Values!$A$46&amp;"\"&amp;Values!$A$19),IF($Z88="ex",HYPERLINK(Values!$B$54,Values!$A$53&amp;" folder "&amp;$G88),IF($Z88="","What type of script is it?",IF($Z88="mc",HYPERLINK(Values!$B$57&amp;"\"&amp;$E88,Values!$A$55&amp;" "&amp;$E88&amp;"\"&amp;$G88),HYPERLINK(Values!$B$3&amp;E88&amp;"\"&amp;$H88,"OWNED\"&amp;$E88&amp;"\"&amp;$H88&amp;"\"))))))))))</f>
        <v>NO_License_Required</v>
      </c>
      <c r="AB88" s="2" t="str">
        <f>IF($Z88="un",HYPERLINK(Values!$B$73,Values!$A$68),IF($Z88="s",HYPERLINK(Values!$C$41,Values!$A$40&amp;"\"&amp;Values!$A$17),IF($Z88="ui",HYPERLINK(Values!$C$42,Values!$A$40&amp;"\"&amp;Values!$A$18),IF($Z88="c",HYPERLINK(Values!$C$4,Values!$A$4),IF($Z88="p",HYPERLINK(Values!$C$45&amp;"\"&amp;$E88,Values!$A$40&amp;"\"&amp;Values!$A$20&amp;"\"&amp;$E88),IF($Z88="pr",HYPERLINK(Values!$C$44,Values!$A$46&amp;"\"&amp;Values!$A$19),IF($Z88="ex",HYPERLINK(Values!$B$54,Values!$A$53&amp;" folder "&amp;$G88),IF($Z88="","What type of script is it?",IF($Z88="mc",HYPERLINK(Values!$B$57&amp;"\"&amp;$E88,Values!$A$55&amp;" "&amp;$E88&amp;"\"&amp;$G88),HYPERLINK(Values!$B$3&amp;F88&amp;"\"&amp;$H88,"OWNED\"&amp;$E88&amp;"\"&amp;$H88&amp;"\"))))))))))</f>
        <v>NO_License_Required</v>
      </c>
      <c r="AC88" s="2" t="str">
        <f>IF($M88=0,"CS6 unsupported",IF(AND($M88=1,$Z88="un"),HYPERLINK(Values!$B$69,Values!$A$68),IF(AND($M88=1,$Z88="s"),HYPERLINK(Values!$C$17,Values!$A$15&amp;"\"&amp;Values!$A$17),IF(AND($M88=1,$Z88="ui"),HYPERLINK(Values!$C$18,Values!$A$15&amp;"\"&amp;Values!$A$18),IF(AND($M88=1,$Z88="c"),HYPERLINK(Values!$C$4,Values!$A$4),IF(AND($M88=1,$Z88="p"),HYPERLINK(Values!$C$20&amp;"\"&amp;$E88,Values!$A$15&amp;"\"&amp;Values!$A$20&amp;"\"&amp;$E88),IF(AND($M88=1,$Z88="pr"),HYPERLINK(Values!$C$19,Values!$A$15&amp;"\"&amp;Values!$A$19),IF(AND($M88=1,$Z88="mc"),HYPERLINK(Values!$B$56,Values!$A$55&amp;" "&amp;$G88),IF(AND($M88=1,$Z88=""),"What type of script is it?",HYPERLINK(Values!$B$3&amp;E88&amp;"\"&amp;$H88,"OWNED\"&amp;$E88&amp;"\"&amp;$H88&amp;"\"))))))))))</f>
        <v>NO_License_Required</v>
      </c>
      <c r="AE88" t="s">
        <v>852</v>
      </c>
      <c r="AF88" s="57">
        <v>4.99</v>
      </c>
      <c r="AH88" s="37">
        <f t="shared" si="17"/>
        <v>0</v>
      </c>
      <c r="AI88" s="37">
        <f>IFERROR(IF(AE88="s",AH88*Values!$C$1,AF88*Values!$C$1),"")</f>
        <v>6.8363000000000005</v>
      </c>
    </row>
    <row r="89" spans="2:35" x14ac:dyDescent="0.25">
      <c r="B89" s="72">
        <v>1</v>
      </c>
      <c r="C89" s="70">
        <v>100243979</v>
      </c>
      <c r="D89" s="7">
        <v>41983</v>
      </c>
      <c r="E89" s="1" t="s">
        <v>37</v>
      </c>
      <c r="F89" t="s">
        <v>1580</v>
      </c>
      <c r="G89" s="5" t="s">
        <v>39</v>
      </c>
      <c r="H89" t="s">
        <v>1581</v>
      </c>
      <c r="I89" s="50" t="str">
        <f t="shared" si="12"/>
        <v>gridder</v>
      </c>
      <c r="J89" t="s">
        <v>116</v>
      </c>
      <c r="K89" s="2" t="str">
        <f t="shared" si="13"/>
        <v>No license required</v>
      </c>
      <c r="L89" t="str">
        <f t="shared" si="14"/>
        <v>NO</v>
      </c>
      <c r="M89" s="72">
        <v>1</v>
      </c>
      <c r="N89" t="str">
        <f t="shared" si="15"/>
        <v>YES</v>
      </c>
      <c r="O89" t="s">
        <v>13</v>
      </c>
      <c r="P89" t="s">
        <v>1582</v>
      </c>
      <c r="Q89" s="13" t="s">
        <v>1583</v>
      </c>
      <c r="R89" s="11">
        <v>43073</v>
      </c>
      <c r="T89" t="s">
        <v>1584</v>
      </c>
      <c r="U89" s="2" t="str">
        <f t="shared" si="16"/>
        <v>gridder help</v>
      </c>
      <c r="V89" t="s">
        <v>1585</v>
      </c>
      <c r="W89" s="2" t="str">
        <f>HYPERLINK(Values!$B$3&amp;E89&amp;"\"&amp;$H89,"OWNED\"&amp;$E89&amp;"\"&amp;$H89&amp;"\")</f>
        <v>OWNED\Nik Ska\gridder_1.59.5_1\</v>
      </c>
      <c r="X89" s="2" t="s">
        <v>44</v>
      </c>
      <c r="Y89" s="15" t="s">
        <v>1113</v>
      </c>
      <c r="Z89" s="15" t="s">
        <v>1113</v>
      </c>
      <c r="AA89" s="2" t="str">
        <f>IF($Z89="un",HYPERLINK(Values!$B$74,Values!$A$68),IF($Z89="s",HYPERLINK(Values!$C$47,Values!$A$46&amp;"\"&amp;Values!$A$17),IF($Z89="ui",HYPERLINK(Values!$C$48,Values!$A$46&amp;"\"&amp;Values!$A$18),IF($Z89="c",HYPERLINK(Values!$C$4,Values!$A$4),IF($Z89="p",HYPERLINK(Values!$C$50&amp;"\"&amp;$E89,Values!$A$46&amp;"\"&amp;Values!$A$20&amp;"\"&amp;$E89),IF($Z89="pr",HYPERLINK(Values!$C$49,Values!$A$46&amp;"\"&amp;Values!$A$19),IF($Z89="ex",HYPERLINK(Values!$B$54,Values!$A$53&amp;" folder "&amp;$G89),IF($Z89="","What type of script is it?",IF($Z89="mc",HYPERLINK(Values!$B$57&amp;"\"&amp;$E89,Values!$A$55&amp;" "&amp;$E89&amp;"\"&amp;$G89),HYPERLINK(Values!$B$3&amp;E89&amp;"\"&amp;$H89,"OWNED\"&amp;$E89&amp;"\"&amp;$H89&amp;"\"))))))))))</f>
        <v>NO_License_Required</v>
      </c>
      <c r="AB89" s="2" t="str">
        <f>IF($Z89="un",HYPERLINK(Values!$B$73,Values!$A$68),IF($Z89="s",HYPERLINK(Values!$C$41,Values!$A$40&amp;"\"&amp;Values!$A$17),IF($Z89="ui",HYPERLINK(Values!$C$42,Values!$A$40&amp;"\"&amp;Values!$A$18),IF($Z89="c",HYPERLINK(Values!$C$4,Values!$A$4),IF($Z89="p",HYPERLINK(Values!$C$45&amp;"\"&amp;$E89,Values!$A$40&amp;"\"&amp;Values!$A$20&amp;"\"&amp;$E89),IF($Z89="pr",HYPERLINK(Values!$C$44,Values!$A$46&amp;"\"&amp;Values!$A$19),IF($Z89="ex",HYPERLINK(Values!$B$54,Values!$A$53&amp;" folder "&amp;$G89),IF($Z89="","What type of script is it?",IF($Z89="mc",HYPERLINK(Values!$B$57&amp;"\"&amp;$E89,Values!$A$55&amp;" "&amp;$E89&amp;"\"&amp;$G89),HYPERLINK(Values!$B$3&amp;F89&amp;"\"&amp;$H89,"OWNED\"&amp;$E89&amp;"\"&amp;$H89&amp;"\"))))))))))</f>
        <v>NO_License_Required</v>
      </c>
      <c r="AC89" s="2" t="str">
        <f>IF($M89=0,"CS6 unsupported",IF(AND($M89=1,$Z89="un"),HYPERLINK(Values!$B$69,Values!$A$68),IF(AND($M89=1,$Z89="s"),HYPERLINK(Values!$C$17,Values!$A$15&amp;"\"&amp;Values!$A$17),IF(AND($M89=1,$Z89="ui"),HYPERLINK(Values!$C$18,Values!$A$15&amp;"\"&amp;Values!$A$18),IF(AND($M89=1,$Z89="c"),HYPERLINK(Values!$C$4,Values!$A$4),IF(AND($M89=1,$Z89="p"),HYPERLINK(Values!$C$20&amp;"\"&amp;$E89,Values!$A$15&amp;"\"&amp;Values!$A$20&amp;"\"&amp;$E89),IF(AND($M89=1,$Z89="pr"),HYPERLINK(Values!$C$19,Values!$A$15&amp;"\"&amp;Values!$A$19),IF(AND($M89=1,$Z89="mc"),HYPERLINK(Values!$B$56,Values!$A$55&amp;" "&amp;$G89),IF(AND($M89=1,$Z89=""),"What type of script is it?",HYPERLINK(Values!$B$3&amp;E89&amp;"\"&amp;$H89,"OWNED\"&amp;$E89&amp;"\"&amp;$H89&amp;"\"))))))))))</f>
        <v>NO_License_Required</v>
      </c>
      <c r="AE89" t="s">
        <v>852</v>
      </c>
      <c r="AF89" s="57" t="s">
        <v>1582</v>
      </c>
      <c r="AH89" s="37" t="e">
        <f t="shared" si="17"/>
        <v>#VALUE!</v>
      </c>
      <c r="AI89" s="37" t="str">
        <f>IFERROR(IF(AE89="s",AH89*Values!$C$1,AF89*Values!$C$1),"")</f>
        <v/>
      </c>
    </row>
    <row r="90" spans="2:35" x14ac:dyDescent="0.25">
      <c r="B90" s="72">
        <v>1</v>
      </c>
      <c r="C90" s="70">
        <v>100243904</v>
      </c>
      <c r="D90" s="7">
        <v>41983</v>
      </c>
      <c r="E90" s="1" t="s">
        <v>328</v>
      </c>
      <c r="F90" t="s">
        <v>1586</v>
      </c>
      <c r="G90" s="5" t="s">
        <v>1587</v>
      </c>
      <c r="H90" t="s">
        <v>1588</v>
      </c>
      <c r="I90" s="50" t="str">
        <f t="shared" si="12"/>
        <v>ascii-generator</v>
      </c>
      <c r="J90" t="s">
        <v>116</v>
      </c>
      <c r="K90" s="2" t="str">
        <f t="shared" si="13"/>
        <v>No license required</v>
      </c>
      <c r="L90" t="str">
        <f t="shared" si="14"/>
        <v>CS5</v>
      </c>
      <c r="M90" s="72">
        <v>1</v>
      </c>
      <c r="N90" t="str">
        <f t="shared" si="15"/>
        <v>YES</v>
      </c>
      <c r="O90" t="s">
        <v>196</v>
      </c>
      <c r="P90" t="s">
        <v>98</v>
      </c>
      <c r="Q90" s="13" t="s">
        <v>980</v>
      </c>
      <c r="R90" s="11">
        <v>41945</v>
      </c>
      <c r="T90" t="s">
        <v>1589</v>
      </c>
      <c r="U90" s="2" t="str">
        <f t="shared" si="16"/>
        <v>ascii-generator help</v>
      </c>
      <c r="V90" t="s">
        <v>1590</v>
      </c>
      <c r="W90" s="2" t="str">
        <f>HYPERLINK(Values!$B$3&amp;E90&amp;"\"&amp;$H90,"OWNED\"&amp;$E90&amp;"\"&amp;$H90&amp;"\")</f>
        <v>OWNED\Motion Boutique\asciigenerator_1.3\</v>
      </c>
      <c r="X90" s="2" t="s">
        <v>44</v>
      </c>
      <c r="Y90" s="15" t="s">
        <v>1113</v>
      </c>
      <c r="Z90" s="15" t="s">
        <v>1113</v>
      </c>
      <c r="AA90" s="2" t="str">
        <f>IF($Z90="un",HYPERLINK(Values!$B$74,Values!$A$68),IF($Z90="s",HYPERLINK(Values!$C$47,Values!$A$46&amp;"\"&amp;Values!$A$17),IF($Z90="ui",HYPERLINK(Values!$C$48,Values!$A$46&amp;"\"&amp;Values!$A$18),IF($Z90="c",HYPERLINK(Values!$C$4,Values!$A$4),IF($Z90="p",HYPERLINK(Values!$C$50&amp;"\"&amp;$E90,Values!$A$46&amp;"\"&amp;Values!$A$20&amp;"\"&amp;$E90),IF($Z90="pr",HYPERLINK(Values!$C$49,Values!$A$46&amp;"\"&amp;Values!$A$19),IF($Z90="ex",HYPERLINK(Values!$B$54,Values!$A$53&amp;" folder "&amp;$G90),IF($Z90="","What type of script is it?",IF($Z90="mc",HYPERLINK(Values!$B$57&amp;"\"&amp;$E90,Values!$A$55&amp;" "&amp;$E90&amp;"\"&amp;$G90),HYPERLINK(Values!$B$3&amp;E90&amp;"\"&amp;$H90,"OWNED\"&amp;$E90&amp;"\"&amp;$H90&amp;"\"))))))))))</f>
        <v>NO_License_Required</v>
      </c>
      <c r="AB90" s="2" t="str">
        <f>IF($Z90="un",HYPERLINK(Values!$B$73,Values!$A$68),IF($Z90="s",HYPERLINK(Values!$C$41,Values!$A$40&amp;"\"&amp;Values!$A$17),IF($Z90="ui",HYPERLINK(Values!$C$42,Values!$A$40&amp;"\"&amp;Values!$A$18),IF($Z90="c",HYPERLINK(Values!$C$4,Values!$A$4),IF($Z90="p",HYPERLINK(Values!$C$45&amp;"\"&amp;$E90,Values!$A$40&amp;"\"&amp;Values!$A$20&amp;"\"&amp;$E90),IF($Z90="pr",HYPERLINK(Values!$C$44,Values!$A$46&amp;"\"&amp;Values!$A$19),IF($Z90="ex",HYPERLINK(Values!$B$54,Values!$A$53&amp;" folder "&amp;$G90),IF($Z90="","What type of script is it?",IF($Z90="mc",HYPERLINK(Values!$B$57&amp;"\"&amp;$E90,Values!$A$55&amp;" "&amp;$E90&amp;"\"&amp;$G90),HYPERLINK(Values!$B$3&amp;F90&amp;"\"&amp;$H90,"OWNED\"&amp;$E90&amp;"\"&amp;$H90&amp;"\"))))))))))</f>
        <v>NO_License_Required</v>
      </c>
      <c r="AC90" s="2" t="str">
        <f>IF($M90=0,"CS6 unsupported",IF(AND($M90=1,$Z90="un"),HYPERLINK(Values!$B$69,Values!$A$68),IF(AND($M90=1,$Z90="s"),HYPERLINK(Values!$C$17,Values!$A$15&amp;"\"&amp;Values!$A$17),IF(AND($M90=1,$Z90="ui"),HYPERLINK(Values!$C$18,Values!$A$15&amp;"\"&amp;Values!$A$18),IF(AND($M90=1,$Z90="c"),HYPERLINK(Values!$C$4,Values!$A$4),IF(AND($M90=1,$Z90="p"),HYPERLINK(Values!$C$20&amp;"\"&amp;$E90,Values!$A$15&amp;"\"&amp;Values!$A$20&amp;"\"&amp;$E90),IF(AND($M90=1,$Z90="pr"),HYPERLINK(Values!$C$19,Values!$A$15&amp;"\"&amp;Values!$A$19),IF(AND($M90=1,$Z90="mc"),HYPERLINK(Values!$B$56,Values!$A$55&amp;" "&amp;$G90),IF(AND($M90=1,$Z90=""),"What type of script is it?",HYPERLINK(Values!$B$3&amp;E90&amp;"\"&amp;$H90,"OWNED\"&amp;$E90&amp;"\"&amp;$H90&amp;"\"))))))))))</f>
        <v>NO_License_Required</v>
      </c>
      <c r="AE90" t="s">
        <v>852</v>
      </c>
      <c r="AF90" s="57">
        <v>9.99</v>
      </c>
      <c r="AH90" s="37">
        <f t="shared" si="17"/>
        <v>0</v>
      </c>
      <c r="AI90" s="37">
        <f>IFERROR(IF(AE90="s",AH90*Values!$C$1,AF90*Values!$C$1),"")</f>
        <v>13.686300000000001</v>
      </c>
    </row>
    <row r="91" spans="2:35" x14ac:dyDescent="0.25">
      <c r="B91" s="72">
        <v>1</v>
      </c>
      <c r="C91" s="70">
        <v>100243656</v>
      </c>
      <c r="D91" s="7">
        <v>41983</v>
      </c>
      <c r="E91" s="61" t="s">
        <v>1129</v>
      </c>
      <c r="F91" t="s">
        <v>1591</v>
      </c>
      <c r="G91" s="5" t="s">
        <v>1592</v>
      </c>
      <c r="H91" t="s">
        <v>1593</v>
      </c>
      <c r="I91" s="50" t="str">
        <f t="shared" si="12"/>
        <v>splitimage</v>
      </c>
      <c r="J91" t="s">
        <v>116</v>
      </c>
      <c r="K91" s="2" t="str">
        <f t="shared" si="13"/>
        <v>No license required</v>
      </c>
      <c r="L91" t="str">
        <f t="shared" si="14"/>
        <v>CS4</v>
      </c>
      <c r="M91" s="72">
        <v>1</v>
      </c>
      <c r="N91" t="str">
        <f t="shared" si="15"/>
        <v>YES</v>
      </c>
      <c r="O91" t="s">
        <v>151</v>
      </c>
      <c r="P91" t="s">
        <v>165</v>
      </c>
      <c r="Q91" s="13" t="s">
        <v>463</v>
      </c>
      <c r="R91" s="11">
        <v>40848</v>
      </c>
      <c r="T91" t="s">
        <v>1594</v>
      </c>
      <c r="U91" s="2" t="str">
        <f t="shared" si="16"/>
        <v>splitimage help</v>
      </c>
      <c r="W91" s="2" t="str">
        <f>HYPERLINK(Values!$B$3&amp;E91&amp;"\"&amp;$H91,"OWNED\"&amp;$E91&amp;"\"&amp;$H91&amp;"\")</f>
        <v>OWNED\Charles Bordenave\splitimage_v2.2\</v>
      </c>
      <c r="X91" s="2" t="s">
        <v>44</v>
      </c>
      <c r="Y91" s="15" t="s">
        <v>1113</v>
      </c>
      <c r="Z91" s="15" t="s">
        <v>1113</v>
      </c>
      <c r="AA91" s="2" t="str">
        <f>IF($Z91="un",HYPERLINK(Values!$B$74,Values!$A$68),IF($Z91="s",HYPERLINK(Values!$C$47,Values!$A$46&amp;"\"&amp;Values!$A$17),IF($Z91="ui",HYPERLINK(Values!$C$48,Values!$A$46&amp;"\"&amp;Values!$A$18),IF($Z91="c",HYPERLINK(Values!$C$4,Values!$A$4),IF($Z91="p",HYPERLINK(Values!$C$50&amp;"\"&amp;$E91,Values!$A$46&amp;"\"&amp;Values!$A$20&amp;"\"&amp;$E91),IF($Z91="pr",HYPERLINK(Values!$C$49,Values!$A$46&amp;"\"&amp;Values!$A$19),IF($Z91="ex",HYPERLINK(Values!$B$54,Values!$A$53&amp;" folder "&amp;$G91),IF($Z91="","What type of script is it?",IF($Z91="mc",HYPERLINK(Values!$B$57&amp;"\"&amp;$E91,Values!$A$55&amp;" "&amp;$E91&amp;"\"&amp;$G91),HYPERLINK(Values!$B$3&amp;E91&amp;"\"&amp;$H91,"OWNED\"&amp;$E91&amp;"\"&amp;$H91&amp;"\"))))))))))</f>
        <v>NO_License_Required</v>
      </c>
      <c r="AB91" s="2" t="str">
        <f>IF($Z91="un",HYPERLINK(Values!$B$73,Values!$A$68),IF($Z91="s",HYPERLINK(Values!$C$41,Values!$A$40&amp;"\"&amp;Values!$A$17),IF($Z91="ui",HYPERLINK(Values!$C$42,Values!$A$40&amp;"\"&amp;Values!$A$18),IF($Z91="c",HYPERLINK(Values!$C$4,Values!$A$4),IF($Z91="p",HYPERLINK(Values!$C$45&amp;"\"&amp;$E91,Values!$A$40&amp;"\"&amp;Values!$A$20&amp;"\"&amp;$E91),IF($Z91="pr",HYPERLINK(Values!$C$44,Values!$A$46&amp;"\"&amp;Values!$A$19),IF($Z91="ex",HYPERLINK(Values!$B$54,Values!$A$53&amp;" folder "&amp;$G91),IF($Z91="","What type of script is it?",IF($Z91="mc",HYPERLINK(Values!$B$57&amp;"\"&amp;$E91,Values!$A$55&amp;" "&amp;$E91&amp;"\"&amp;$G91),HYPERLINK(Values!$B$3&amp;F91&amp;"\"&amp;$H91,"OWNED\"&amp;$E91&amp;"\"&amp;$H91&amp;"\"))))))))))</f>
        <v>NO_License_Required</v>
      </c>
      <c r="AC91" s="2" t="str">
        <f>IF($M91=0,"CS6 unsupported",IF(AND($M91=1,$Z91="un"),HYPERLINK(Values!$B$69,Values!$A$68),IF(AND($M91=1,$Z91="s"),HYPERLINK(Values!$C$17,Values!$A$15&amp;"\"&amp;Values!$A$17),IF(AND($M91=1,$Z91="ui"),HYPERLINK(Values!$C$18,Values!$A$15&amp;"\"&amp;Values!$A$18),IF(AND($M91=1,$Z91="c"),HYPERLINK(Values!$C$4,Values!$A$4),IF(AND($M91=1,$Z91="p"),HYPERLINK(Values!$C$20&amp;"\"&amp;$E91,Values!$A$15&amp;"\"&amp;Values!$A$20&amp;"\"&amp;$E91),IF(AND($M91=1,$Z91="pr"),HYPERLINK(Values!$C$19,Values!$A$15&amp;"\"&amp;Values!$A$19),IF(AND($M91=1,$Z91="mc"),HYPERLINK(Values!$B$56,Values!$A$55&amp;" "&amp;$G91),IF(AND($M91=1,$Z91=""),"What type of script is it?",HYPERLINK(Values!$B$3&amp;E91&amp;"\"&amp;$H91,"OWNED\"&amp;$E91&amp;"\"&amp;$H91&amp;"\"))))))))))</f>
        <v>NO_License_Required</v>
      </c>
      <c r="AE91" t="s">
        <v>852</v>
      </c>
      <c r="AF91" s="57">
        <v>19.989999999999998</v>
      </c>
      <c r="AH91" s="37">
        <f t="shared" si="17"/>
        <v>0</v>
      </c>
      <c r="AI91" s="37">
        <f>IFERROR(IF(AE91="s",AH91*Values!$C$1,AF91*Values!$C$1),"")</f>
        <v>27.386299999999999</v>
      </c>
    </row>
    <row r="92" spans="2:35" x14ac:dyDescent="0.25">
      <c r="B92" s="72">
        <v>1</v>
      </c>
      <c r="C92" s="70">
        <v>100243656</v>
      </c>
      <c r="D92" s="7">
        <v>41983</v>
      </c>
      <c r="E92" s="61" t="s">
        <v>1129</v>
      </c>
      <c r="F92" t="s">
        <v>1595</v>
      </c>
      <c r="G92" s="5" t="s">
        <v>1596</v>
      </c>
      <c r="H92" t="s">
        <v>1597</v>
      </c>
      <c r="I92" s="50" t="str">
        <f t="shared" si="12"/>
        <v>simplifymasks</v>
      </c>
      <c r="J92" t="s">
        <v>116</v>
      </c>
      <c r="K92" s="2" t="str">
        <f t="shared" si="13"/>
        <v>No license required</v>
      </c>
      <c r="L92" t="str">
        <f t="shared" si="14"/>
        <v>CS4</v>
      </c>
      <c r="M92" s="72">
        <v>1</v>
      </c>
      <c r="N92" t="str">
        <f t="shared" si="15"/>
        <v>YES</v>
      </c>
      <c r="O92" t="s">
        <v>151</v>
      </c>
      <c r="P92" t="s">
        <v>165</v>
      </c>
      <c r="Q92" s="13" t="s">
        <v>513</v>
      </c>
      <c r="R92" s="11">
        <v>41244</v>
      </c>
      <c r="T92" t="s">
        <v>1598</v>
      </c>
      <c r="U92" s="2" t="str">
        <f t="shared" si="16"/>
        <v>simplifymasks help</v>
      </c>
      <c r="W92" s="2" t="str">
        <f>HYPERLINK(Values!$B$3&amp;E92&amp;"\"&amp;$H92,"OWNED\"&amp;$E92&amp;"\"&amp;$H92&amp;"\")</f>
        <v>OWNED\Charles Bordenave\simplifymasks_1.5\</v>
      </c>
      <c r="X92" s="2" t="s">
        <v>44</v>
      </c>
      <c r="Y92" s="15" t="s">
        <v>1113</v>
      </c>
      <c r="Z92" s="15" t="s">
        <v>1113</v>
      </c>
      <c r="AA92" s="2" t="str">
        <f>IF($Z92="un",HYPERLINK(Values!$B$74,Values!$A$68),IF($Z92="s",HYPERLINK(Values!$C$47,Values!$A$46&amp;"\"&amp;Values!$A$17),IF($Z92="ui",HYPERLINK(Values!$C$48,Values!$A$46&amp;"\"&amp;Values!$A$18),IF($Z92="c",HYPERLINK(Values!$C$4,Values!$A$4),IF($Z92="p",HYPERLINK(Values!$C$50&amp;"\"&amp;$E92,Values!$A$46&amp;"\"&amp;Values!$A$20&amp;"\"&amp;$E92),IF($Z92="pr",HYPERLINK(Values!$C$49,Values!$A$46&amp;"\"&amp;Values!$A$19),IF($Z92="ex",HYPERLINK(Values!$B$54,Values!$A$53&amp;" folder "&amp;$G92),IF($Z92="","What type of script is it?",IF($Z92="mc",HYPERLINK(Values!$B$57&amp;"\"&amp;$E92,Values!$A$55&amp;" "&amp;$E92&amp;"\"&amp;$G92),HYPERLINK(Values!$B$3&amp;E92&amp;"\"&amp;$H92,"OWNED\"&amp;$E92&amp;"\"&amp;$H92&amp;"\"))))))))))</f>
        <v>NO_License_Required</v>
      </c>
      <c r="AB92" s="2" t="str">
        <f>IF($Z92="un",HYPERLINK(Values!$B$73,Values!$A$68),IF($Z92="s",HYPERLINK(Values!$C$41,Values!$A$40&amp;"\"&amp;Values!$A$17),IF($Z92="ui",HYPERLINK(Values!$C$42,Values!$A$40&amp;"\"&amp;Values!$A$18),IF($Z92="c",HYPERLINK(Values!$C$4,Values!$A$4),IF($Z92="p",HYPERLINK(Values!$C$45&amp;"\"&amp;$E92,Values!$A$40&amp;"\"&amp;Values!$A$20&amp;"\"&amp;$E92),IF($Z92="pr",HYPERLINK(Values!$C$44,Values!$A$46&amp;"\"&amp;Values!$A$19),IF($Z92="ex",HYPERLINK(Values!$B$54,Values!$A$53&amp;" folder "&amp;$G92),IF($Z92="","What type of script is it?",IF($Z92="mc",HYPERLINK(Values!$B$57&amp;"\"&amp;$E92,Values!$A$55&amp;" "&amp;$E92&amp;"\"&amp;$G92),HYPERLINK(Values!$B$3&amp;F92&amp;"\"&amp;$H92,"OWNED\"&amp;$E92&amp;"\"&amp;$H92&amp;"\"))))))))))</f>
        <v>NO_License_Required</v>
      </c>
      <c r="AC92" s="2" t="str">
        <f>IF($M92=0,"CS6 unsupported",IF(AND($M92=1,$Z92="un"),HYPERLINK(Values!$B$69,Values!$A$68),IF(AND($M92=1,$Z92="s"),HYPERLINK(Values!$C$17,Values!$A$15&amp;"\"&amp;Values!$A$17),IF(AND($M92=1,$Z92="ui"),HYPERLINK(Values!$C$18,Values!$A$15&amp;"\"&amp;Values!$A$18),IF(AND($M92=1,$Z92="c"),HYPERLINK(Values!$C$4,Values!$A$4),IF(AND($M92=1,$Z92="p"),HYPERLINK(Values!$C$20&amp;"\"&amp;$E92,Values!$A$15&amp;"\"&amp;Values!$A$20&amp;"\"&amp;$E92),IF(AND($M92=1,$Z92="pr"),HYPERLINK(Values!$C$19,Values!$A$15&amp;"\"&amp;Values!$A$19),IF(AND($M92=1,$Z92="mc"),HYPERLINK(Values!$B$56,Values!$A$55&amp;" "&amp;$G92),IF(AND($M92=1,$Z92=""),"What type of script is it?",HYPERLINK(Values!$B$3&amp;E92&amp;"\"&amp;$H92,"OWNED\"&amp;$E92&amp;"\"&amp;$H92&amp;"\"))))))))))</f>
        <v>NO_License_Required</v>
      </c>
      <c r="AE92" t="s">
        <v>852</v>
      </c>
      <c r="AF92" s="57">
        <v>14.99</v>
      </c>
      <c r="AH92" s="37">
        <f t="shared" si="17"/>
        <v>0</v>
      </c>
      <c r="AI92" s="37">
        <f>IFERROR(IF(AE92="s",AH92*Values!$C$1,AF92*Values!$C$1),"")</f>
        <v>20.536300000000001</v>
      </c>
    </row>
    <row r="93" spans="2:35" x14ac:dyDescent="0.25">
      <c r="B93" s="72">
        <v>1</v>
      </c>
      <c r="C93" s="70">
        <v>100243656</v>
      </c>
      <c r="D93" s="7">
        <v>41983</v>
      </c>
      <c r="E93" s="61" t="s">
        <v>1129</v>
      </c>
      <c r="F93" t="s">
        <v>1599</v>
      </c>
      <c r="G93" s="5" t="s">
        <v>1600</v>
      </c>
      <c r="H93" t="s">
        <v>1601</v>
      </c>
      <c r="I93" s="50" t="str">
        <f t="shared" si="12"/>
        <v>alignlayers</v>
      </c>
      <c r="J93" t="s">
        <v>116</v>
      </c>
      <c r="K93" s="2" t="str">
        <f t="shared" si="13"/>
        <v>No license required</v>
      </c>
      <c r="L93" t="str">
        <f t="shared" si="14"/>
        <v>CS4</v>
      </c>
      <c r="M93" s="72">
        <v>1</v>
      </c>
      <c r="N93" t="str">
        <f t="shared" si="15"/>
        <v>YES</v>
      </c>
      <c r="O93" t="s">
        <v>151</v>
      </c>
      <c r="P93" t="s">
        <v>165</v>
      </c>
      <c r="Q93" s="13" t="s">
        <v>633</v>
      </c>
      <c r="R93" s="11">
        <v>41244</v>
      </c>
      <c r="T93" t="s">
        <v>1602</v>
      </c>
      <c r="U93" s="2" t="str">
        <f t="shared" si="16"/>
        <v>alignlayers help</v>
      </c>
      <c r="W93" s="2" t="str">
        <f>HYPERLINK(Values!$B$3&amp;E93&amp;"\"&amp;$H93,"OWNED\"&amp;$E93&amp;"\"&amp;$H93&amp;"\")</f>
        <v>OWNED\Charles Bordenave\alignlayers_2.5\</v>
      </c>
      <c r="X93" s="2" t="s">
        <v>44</v>
      </c>
      <c r="Y93" s="15" t="s">
        <v>1113</v>
      </c>
      <c r="Z93" s="15" t="s">
        <v>1113</v>
      </c>
      <c r="AA93" s="2" t="str">
        <f>IF($Z93="un",HYPERLINK(Values!$B$74,Values!$A$68),IF($Z93="s",HYPERLINK(Values!$C$47,Values!$A$46&amp;"\"&amp;Values!$A$17),IF($Z93="ui",HYPERLINK(Values!$C$48,Values!$A$46&amp;"\"&amp;Values!$A$18),IF($Z93="c",HYPERLINK(Values!$C$4,Values!$A$4),IF($Z93="p",HYPERLINK(Values!$C$50&amp;"\"&amp;$E93,Values!$A$46&amp;"\"&amp;Values!$A$20&amp;"\"&amp;$E93),IF($Z93="pr",HYPERLINK(Values!$C$49,Values!$A$46&amp;"\"&amp;Values!$A$19),IF($Z93="ex",HYPERLINK(Values!$B$54,Values!$A$53&amp;" folder "&amp;$G93),IF($Z93="","What type of script is it?",IF($Z93="mc",HYPERLINK(Values!$B$57&amp;"\"&amp;$E93,Values!$A$55&amp;" "&amp;$E93&amp;"\"&amp;$G93),HYPERLINK(Values!$B$3&amp;E93&amp;"\"&amp;$H93,"OWNED\"&amp;$E93&amp;"\"&amp;$H93&amp;"\"))))))))))</f>
        <v>NO_License_Required</v>
      </c>
      <c r="AB93" s="2" t="str">
        <f>IF($Z93="un",HYPERLINK(Values!$B$73,Values!$A$68),IF($Z93="s",HYPERLINK(Values!$C$41,Values!$A$40&amp;"\"&amp;Values!$A$17),IF($Z93="ui",HYPERLINK(Values!$C$42,Values!$A$40&amp;"\"&amp;Values!$A$18),IF($Z93="c",HYPERLINK(Values!$C$4,Values!$A$4),IF($Z93="p",HYPERLINK(Values!$C$45&amp;"\"&amp;$E93,Values!$A$40&amp;"\"&amp;Values!$A$20&amp;"\"&amp;$E93),IF($Z93="pr",HYPERLINK(Values!$C$44,Values!$A$46&amp;"\"&amp;Values!$A$19),IF($Z93="ex",HYPERLINK(Values!$B$54,Values!$A$53&amp;" folder "&amp;$G93),IF($Z93="","What type of script is it?",IF($Z93="mc",HYPERLINK(Values!$B$57&amp;"\"&amp;$E93,Values!$A$55&amp;" "&amp;$E93&amp;"\"&amp;$G93),HYPERLINK(Values!$B$3&amp;F93&amp;"\"&amp;$H93,"OWNED\"&amp;$E93&amp;"\"&amp;$H93&amp;"\"))))))))))</f>
        <v>NO_License_Required</v>
      </c>
      <c r="AC93" s="2" t="str">
        <f>IF($M93=0,"CS6 unsupported",IF(AND($M93=1,$Z93="un"),HYPERLINK(Values!$B$69,Values!$A$68),IF(AND($M93=1,$Z93="s"),HYPERLINK(Values!$C$17,Values!$A$15&amp;"\"&amp;Values!$A$17),IF(AND($M93=1,$Z93="ui"),HYPERLINK(Values!$C$18,Values!$A$15&amp;"\"&amp;Values!$A$18),IF(AND($M93=1,$Z93="c"),HYPERLINK(Values!$C$4,Values!$A$4),IF(AND($M93=1,$Z93="p"),HYPERLINK(Values!$C$20&amp;"\"&amp;$E93,Values!$A$15&amp;"\"&amp;Values!$A$20&amp;"\"&amp;$E93),IF(AND($M93=1,$Z93="pr"),HYPERLINK(Values!$C$19,Values!$A$15&amp;"\"&amp;Values!$A$19),IF(AND($M93=1,$Z93="mc"),HYPERLINK(Values!$B$56,Values!$A$55&amp;" "&amp;$G93),IF(AND($M93=1,$Z93=""),"What type of script is it?",HYPERLINK(Values!$B$3&amp;E93&amp;"\"&amp;$H93,"OWNED\"&amp;$E93&amp;"\"&amp;$H93&amp;"\"))))))))))</f>
        <v>NO_License_Required</v>
      </c>
      <c r="AE93" t="s">
        <v>852</v>
      </c>
      <c r="AF93" s="57">
        <v>14.99</v>
      </c>
      <c r="AH93" s="37">
        <f t="shared" si="17"/>
        <v>0</v>
      </c>
      <c r="AI93" s="37">
        <f>IFERROR(IF(AE93="s",AH93*Values!$C$1,AF93*Values!$C$1),"")</f>
        <v>20.536300000000001</v>
      </c>
    </row>
    <row r="94" spans="2:35" x14ac:dyDescent="0.25">
      <c r="B94" s="72">
        <v>1</v>
      </c>
      <c r="C94" s="70">
        <v>100243656</v>
      </c>
      <c r="D94" s="7">
        <v>41983</v>
      </c>
      <c r="E94" s="61" t="s">
        <v>1129</v>
      </c>
      <c r="F94" t="s">
        <v>1603</v>
      </c>
      <c r="G94" s="5" t="s">
        <v>1604</v>
      </c>
      <c r="H94" t="s">
        <v>1605</v>
      </c>
      <c r="I94" s="50" t="str">
        <f t="shared" si="12"/>
        <v>audioamptovideospeed</v>
      </c>
      <c r="J94" t="s">
        <v>116</v>
      </c>
      <c r="K94" s="2" t="str">
        <f t="shared" si="13"/>
        <v>No license required</v>
      </c>
      <c r="L94" t="str">
        <f t="shared" si="14"/>
        <v>CS4</v>
      </c>
      <c r="M94" s="72">
        <v>1</v>
      </c>
      <c r="N94" t="str">
        <f t="shared" si="15"/>
        <v>YES</v>
      </c>
      <c r="O94" t="s">
        <v>151</v>
      </c>
      <c r="P94" t="s">
        <v>165</v>
      </c>
      <c r="Q94" s="13" t="s">
        <v>633</v>
      </c>
      <c r="R94" s="11">
        <v>41244</v>
      </c>
      <c r="T94" t="s">
        <v>1606</v>
      </c>
      <c r="U94" s="2" t="str">
        <f t="shared" si="16"/>
        <v>audioamptovideospeed help</v>
      </c>
      <c r="W94" s="2" t="str">
        <f>HYPERLINK(Values!$B$3&amp;E94&amp;"\"&amp;$H94,"OWNED\"&amp;$E94&amp;"\"&amp;$H94&amp;"\")</f>
        <v>OWNED\Charles Bordenave\audioamptovideospeed_2.5\</v>
      </c>
      <c r="X94" s="2" t="s">
        <v>44</v>
      </c>
      <c r="Y94" s="15" t="s">
        <v>1113</v>
      </c>
      <c r="Z94" s="15" t="s">
        <v>1113</v>
      </c>
      <c r="AA94" s="2" t="str">
        <f>IF($Z94="un",HYPERLINK(Values!$B$74,Values!$A$68),IF($Z94="s",HYPERLINK(Values!$C$47,Values!$A$46&amp;"\"&amp;Values!$A$17),IF($Z94="ui",HYPERLINK(Values!$C$48,Values!$A$46&amp;"\"&amp;Values!$A$18),IF($Z94="c",HYPERLINK(Values!$C$4,Values!$A$4),IF($Z94="p",HYPERLINK(Values!$C$50&amp;"\"&amp;$E94,Values!$A$46&amp;"\"&amp;Values!$A$20&amp;"\"&amp;$E94),IF($Z94="pr",HYPERLINK(Values!$C$49,Values!$A$46&amp;"\"&amp;Values!$A$19),IF($Z94="ex",HYPERLINK(Values!$B$54,Values!$A$53&amp;" folder "&amp;$G94),IF($Z94="","What type of script is it?",IF($Z94="mc",HYPERLINK(Values!$B$57&amp;"\"&amp;$E94,Values!$A$55&amp;" "&amp;$E94&amp;"\"&amp;$G94),HYPERLINK(Values!$B$3&amp;E94&amp;"\"&amp;$H94,"OWNED\"&amp;$E94&amp;"\"&amp;$H94&amp;"\"))))))))))</f>
        <v>NO_License_Required</v>
      </c>
      <c r="AB94" s="2" t="str">
        <f>IF($Z94="un",HYPERLINK(Values!$B$73,Values!$A$68),IF($Z94="s",HYPERLINK(Values!$C$41,Values!$A$40&amp;"\"&amp;Values!$A$17),IF($Z94="ui",HYPERLINK(Values!$C$42,Values!$A$40&amp;"\"&amp;Values!$A$18),IF($Z94="c",HYPERLINK(Values!$C$4,Values!$A$4),IF($Z94="p",HYPERLINK(Values!$C$45&amp;"\"&amp;$E94,Values!$A$40&amp;"\"&amp;Values!$A$20&amp;"\"&amp;$E94),IF($Z94="pr",HYPERLINK(Values!$C$44,Values!$A$46&amp;"\"&amp;Values!$A$19),IF($Z94="ex",HYPERLINK(Values!$B$54,Values!$A$53&amp;" folder "&amp;$G94),IF($Z94="","What type of script is it?",IF($Z94="mc",HYPERLINK(Values!$B$57&amp;"\"&amp;$E94,Values!$A$55&amp;" "&amp;$E94&amp;"\"&amp;$G94),HYPERLINK(Values!$B$3&amp;F94&amp;"\"&amp;$H94,"OWNED\"&amp;$E94&amp;"\"&amp;$H94&amp;"\"))))))))))</f>
        <v>NO_License_Required</v>
      </c>
      <c r="AC94" s="2" t="str">
        <f>IF($M94=0,"CS6 unsupported",IF(AND($M94=1,$Z94="un"),HYPERLINK(Values!$B$69,Values!$A$68),IF(AND($M94=1,$Z94="s"),HYPERLINK(Values!$C$17,Values!$A$15&amp;"\"&amp;Values!$A$17),IF(AND($M94=1,$Z94="ui"),HYPERLINK(Values!$C$18,Values!$A$15&amp;"\"&amp;Values!$A$18),IF(AND($M94=1,$Z94="c"),HYPERLINK(Values!$C$4,Values!$A$4),IF(AND($M94=1,$Z94="p"),HYPERLINK(Values!$C$20&amp;"\"&amp;$E94,Values!$A$15&amp;"\"&amp;Values!$A$20&amp;"\"&amp;$E94),IF(AND($M94=1,$Z94="pr"),HYPERLINK(Values!$C$19,Values!$A$15&amp;"\"&amp;Values!$A$19),IF(AND($M94=1,$Z94="mc"),HYPERLINK(Values!$B$56,Values!$A$55&amp;" "&amp;$G94),IF(AND($M94=1,$Z94=""),"What type of script is it?",HYPERLINK(Values!$B$3&amp;E94&amp;"\"&amp;$H94,"OWNED\"&amp;$E94&amp;"\"&amp;$H94&amp;"\"))))))))))</f>
        <v>NO_License_Required</v>
      </c>
      <c r="AE94" t="s">
        <v>852</v>
      </c>
      <c r="AF94" s="57">
        <v>19.989999999999998</v>
      </c>
      <c r="AH94" s="37">
        <f t="shared" si="17"/>
        <v>0</v>
      </c>
      <c r="AI94" s="37">
        <f>IFERROR(IF(AE94="s",AH94*Values!$C$1,AF94*Values!$C$1),"")</f>
        <v>27.386299999999999</v>
      </c>
    </row>
    <row r="95" spans="2:35" x14ac:dyDescent="0.25">
      <c r="B95" s="72">
        <v>1</v>
      </c>
      <c r="C95" s="70">
        <v>100243072</v>
      </c>
      <c r="D95" s="7">
        <v>41981</v>
      </c>
      <c r="E95" s="1" t="s">
        <v>529</v>
      </c>
      <c r="F95" t="s">
        <v>1607</v>
      </c>
      <c r="G95" s="5" t="s">
        <v>1608</v>
      </c>
      <c r="H95" t="s">
        <v>1609</v>
      </c>
      <c r="I95" s="50" t="str">
        <f t="shared" si="12"/>
        <v>sortie</v>
      </c>
      <c r="J95" t="s">
        <v>116</v>
      </c>
      <c r="K95" s="2" t="str">
        <f t="shared" si="13"/>
        <v>No license required</v>
      </c>
      <c r="L95" t="str">
        <f t="shared" si="14"/>
        <v>CS4</v>
      </c>
      <c r="M95" s="72">
        <v>1</v>
      </c>
      <c r="N95" t="str">
        <f t="shared" si="15"/>
        <v>YES</v>
      </c>
      <c r="O95" t="s">
        <v>151</v>
      </c>
      <c r="P95" s="58" t="s">
        <v>134</v>
      </c>
      <c r="Q95" s="13">
        <v>1.2</v>
      </c>
      <c r="R95" s="11">
        <v>41426</v>
      </c>
      <c r="T95" t="s">
        <v>1610</v>
      </c>
      <c r="U95" s="2" t="str">
        <f t="shared" si="16"/>
        <v>sortie help</v>
      </c>
      <c r="W95" s="2" t="str">
        <f>HYPERLINK(Values!$B$3&amp;E95&amp;"\"&amp;$H95,"OWNED\"&amp;$E95&amp;"\"&amp;$H95&amp;"\")</f>
        <v>OWNED\Michael Delaney\sortie_v1.2.20\</v>
      </c>
      <c r="X95" s="2" t="s">
        <v>44</v>
      </c>
      <c r="Y95" s="15" t="s">
        <v>1113</v>
      </c>
      <c r="Z95" s="15" t="s">
        <v>1113</v>
      </c>
      <c r="AA95" s="2" t="str">
        <f>IF($Z95="un",HYPERLINK(Values!$B$74,Values!$A$68),IF($Z95="s",HYPERLINK(Values!$C$47,Values!$A$46&amp;"\"&amp;Values!$A$17),IF($Z95="ui",HYPERLINK(Values!$C$48,Values!$A$46&amp;"\"&amp;Values!$A$18),IF($Z95="c",HYPERLINK(Values!$C$4,Values!$A$4),IF($Z95="p",HYPERLINK(Values!$C$50&amp;"\"&amp;$E95,Values!$A$46&amp;"\"&amp;Values!$A$20&amp;"\"&amp;$E95),IF($Z95="pr",HYPERLINK(Values!$C$49,Values!$A$46&amp;"\"&amp;Values!$A$19),IF($Z95="ex",HYPERLINK(Values!$B$54,Values!$A$53&amp;" folder "&amp;$G95),IF($Z95="","What type of script is it?",IF($Z95="mc",HYPERLINK(Values!$B$57&amp;"\"&amp;$E95,Values!$A$55&amp;" "&amp;$E95&amp;"\"&amp;$G95),HYPERLINK(Values!$B$3&amp;E95&amp;"\"&amp;$H95,"OWNED\"&amp;$E95&amp;"\"&amp;$H95&amp;"\"))))))))))</f>
        <v>NO_License_Required</v>
      </c>
      <c r="AB95" s="2" t="str">
        <f>IF($Z95="un",HYPERLINK(Values!$B$73,Values!$A$68),IF($Z95="s",HYPERLINK(Values!$C$41,Values!$A$40&amp;"\"&amp;Values!$A$17),IF($Z95="ui",HYPERLINK(Values!$C$42,Values!$A$40&amp;"\"&amp;Values!$A$18),IF($Z95="c",HYPERLINK(Values!$C$4,Values!$A$4),IF($Z95="p",HYPERLINK(Values!$C$45&amp;"\"&amp;$E95,Values!$A$40&amp;"\"&amp;Values!$A$20&amp;"\"&amp;$E95),IF($Z95="pr",HYPERLINK(Values!$C$44,Values!$A$46&amp;"\"&amp;Values!$A$19),IF($Z95="ex",HYPERLINK(Values!$B$54,Values!$A$53&amp;" folder "&amp;$G95),IF($Z95="","What type of script is it?",IF($Z95="mc",HYPERLINK(Values!$B$57&amp;"\"&amp;$E95,Values!$A$55&amp;" "&amp;$E95&amp;"\"&amp;$G95),HYPERLINK(Values!$B$3&amp;F95&amp;"\"&amp;$H95,"OWNED\"&amp;$E95&amp;"\"&amp;$H95&amp;"\"))))))))))</f>
        <v>NO_License_Required</v>
      </c>
      <c r="AC95" s="2" t="str">
        <f>IF($M95=0,"CS6 unsupported",IF(AND($M95=1,$Z95="un"),HYPERLINK(Values!$B$69,Values!$A$68),IF(AND($M95=1,$Z95="s"),HYPERLINK(Values!$C$17,Values!$A$15&amp;"\"&amp;Values!$A$17),IF(AND($M95=1,$Z95="ui"),HYPERLINK(Values!$C$18,Values!$A$15&amp;"\"&amp;Values!$A$18),IF(AND($M95=1,$Z95="c"),HYPERLINK(Values!$C$4,Values!$A$4),IF(AND($M95=1,$Z95="p"),HYPERLINK(Values!$C$20&amp;"\"&amp;$E95,Values!$A$15&amp;"\"&amp;Values!$A$20&amp;"\"&amp;$E95),IF(AND($M95=1,$Z95="pr"),HYPERLINK(Values!$C$19,Values!$A$15&amp;"\"&amp;Values!$A$19),IF(AND($M95=1,$Z95="mc"),HYPERLINK(Values!$B$56,Values!$A$55&amp;" "&amp;$G95),IF(AND($M95=1,$Z95=""),"What type of script is it?",HYPERLINK(Values!$B$3&amp;E95&amp;"\"&amp;$H95,"OWNED\"&amp;$E95&amp;"\"&amp;$H95&amp;"\"))))))))))</f>
        <v>NO_License_Required</v>
      </c>
      <c r="AE95" t="s">
        <v>852</v>
      </c>
      <c r="AF95" s="57">
        <v>9.99</v>
      </c>
      <c r="AH95" s="37">
        <f t="shared" si="17"/>
        <v>0</v>
      </c>
      <c r="AI95" s="37">
        <f>IFERROR(IF(AE95="s",AH95*Values!$C$1,AF95*Values!$C$1),"")</f>
        <v>13.686300000000001</v>
      </c>
    </row>
    <row r="96" spans="2:35" x14ac:dyDescent="0.25">
      <c r="B96" s="72">
        <v>1</v>
      </c>
      <c r="C96" s="70">
        <v>100243114</v>
      </c>
      <c r="D96" s="7">
        <v>41981</v>
      </c>
      <c r="E96" s="1" t="s">
        <v>1299</v>
      </c>
      <c r="F96" t="s">
        <v>1611</v>
      </c>
      <c r="G96" s="5" t="s">
        <v>1612</v>
      </c>
      <c r="H96" t="s">
        <v>1613</v>
      </c>
      <c r="I96" s="50" t="str">
        <f t="shared" si="12"/>
        <v>array</v>
      </c>
      <c r="J96" t="s">
        <v>116</v>
      </c>
      <c r="K96" s="2" t="str">
        <f t="shared" si="13"/>
        <v>No license required</v>
      </c>
      <c r="L96" t="str">
        <f t="shared" si="14"/>
        <v>CS4</v>
      </c>
      <c r="M96" s="72">
        <v>1</v>
      </c>
      <c r="N96" t="str">
        <f t="shared" si="15"/>
        <v>YES</v>
      </c>
      <c r="O96" t="s">
        <v>151</v>
      </c>
      <c r="P96" t="s">
        <v>124</v>
      </c>
      <c r="Q96" s="13" t="s">
        <v>1122</v>
      </c>
      <c r="R96" s="11">
        <v>41769</v>
      </c>
      <c r="T96" t="s">
        <v>1614</v>
      </c>
      <c r="U96" s="2" t="str">
        <f t="shared" si="16"/>
        <v>array help</v>
      </c>
      <c r="V96" t="s">
        <v>1615</v>
      </c>
      <c r="W96" s="2" t="str">
        <f>HYPERLINK(Values!$B$3&amp;E96&amp;"\"&amp;$H96,"OWNED\"&amp;$E96&amp;"\"&amp;$H96&amp;"\")</f>
        <v>OWNED\Zhiqiang Li\array_v1.53\</v>
      </c>
      <c r="X96" s="2" t="s">
        <v>44</v>
      </c>
      <c r="Y96" s="15" t="s">
        <v>1113</v>
      </c>
      <c r="Z96" s="15" t="s">
        <v>1113</v>
      </c>
      <c r="AA96" s="2" t="str">
        <f>IF($Z96="un",HYPERLINK(Values!$B$74,Values!$A$68),IF($Z96="s",HYPERLINK(Values!$C$47,Values!$A$46&amp;"\"&amp;Values!$A$17),IF($Z96="ui",HYPERLINK(Values!$C$48,Values!$A$46&amp;"\"&amp;Values!$A$18),IF($Z96="c",HYPERLINK(Values!$C$4,Values!$A$4),IF($Z96="p",HYPERLINK(Values!$C$50&amp;"\"&amp;$E96,Values!$A$46&amp;"\"&amp;Values!$A$20&amp;"\"&amp;$E96),IF($Z96="pr",HYPERLINK(Values!$C$49,Values!$A$46&amp;"\"&amp;Values!$A$19),IF($Z96="ex",HYPERLINK(Values!$B$54,Values!$A$53&amp;" folder "&amp;$G96),IF($Z96="","What type of script is it?",IF($Z96="mc",HYPERLINK(Values!$B$57&amp;"\"&amp;$E96,Values!$A$55&amp;" "&amp;$E96&amp;"\"&amp;$G96),HYPERLINK(Values!$B$3&amp;E96&amp;"\"&amp;$H96,"OWNED\"&amp;$E96&amp;"\"&amp;$H96&amp;"\"))))))))))</f>
        <v>NO_License_Required</v>
      </c>
      <c r="AB96" s="2" t="str">
        <f>IF($Z96="un",HYPERLINK(Values!$B$73,Values!$A$68),IF($Z96="s",HYPERLINK(Values!$C$41,Values!$A$40&amp;"\"&amp;Values!$A$17),IF($Z96="ui",HYPERLINK(Values!$C$42,Values!$A$40&amp;"\"&amp;Values!$A$18),IF($Z96="c",HYPERLINK(Values!$C$4,Values!$A$4),IF($Z96="p",HYPERLINK(Values!$C$45&amp;"\"&amp;$E96,Values!$A$40&amp;"\"&amp;Values!$A$20&amp;"\"&amp;$E96),IF($Z96="pr",HYPERLINK(Values!$C$44,Values!$A$46&amp;"\"&amp;Values!$A$19),IF($Z96="ex",HYPERLINK(Values!$B$54,Values!$A$53&amp;" folder "&amp;$G96),IF($Z96="","What type of script is it?",IF($Z96="mc",HYPERLINK(Values!$B$57&amp;"\"&amp;$E96,Values!$A$55&amp;" "&amp;$E96&amp;"\"&amp;$G96),HYPERLINK(Values!$B$3&amp;F96&amp;"\"&amp;$H96,"OWNED\"&amp;$E96&amp;"\"&amp;$H96&amp;"\"))))))))))</f>
        <v>NO_License_Required</v>
      </c>
      <c r="AC96" s="2" t="str">
        <f>IF($M96=0,"CS6 unsupported",IF(AND($M96=1,$Z96="un"),HYPERLINK(Values!$B$69,Values!$A$68),IF(AND($M96=1,$Z96="s"),HYPERLINK(Values!$C$17,Values!$A$15&amp;"\"&amp;Values!$A$17),IF(AND($M96=1,$Z96="ui"),HYPERLINK(Values!$C$18,Values!$A$15&amp;"\"&amp;Values!$A$18),IF(AND($M96=1,$Z96="c"),HYPERLINK(Values!$C$4,Values!$A$4),IF(AND($M96=1,$Z96="p"),HYPERLINK(Values!$C$20&amp;"\"&amp;$E96,Values!$A$15&amp;"\"&amp;Values!$A$20&amp;"\"&amp;$E96),IF(AND($M96=1,$Z96="pr"),HYPERLINK(Values!$C$19,Values!$A$15&amp;"\"&amp;Values!$A$19),IF(AND($M96=1,$Z96="mc"),HYPERLINK(Values!$B$56,Values!$A$55&amp;" "&amp;$G96),IF(AND($M96=1,$Z96=""),"What type of script is it?",HYPERLINK(Values!$B$3&amp;E96&amp;"\"&amp;$H96,"OWNED\"&amp;$E96&amp;"\"&amp;$H96&amp;"\"))))))))))</f>
        <v>NO_License_Required</v>
      </c>
      <c r="AE96" t="s">
        <v>852</v>
      </c>
      <c r="AF96" s="57">
        <v>19.989999999999998</v>
      </c>
      <c r="AH96" s="37">
        <f t="shared" si="17"/>
        <v>0</v>
      </c>
      <c r="AI96" s="37">
        <f>IFERROR(IF(AE96="s",AH96*Values!$C$1,AF96*Values!$C$1),"")</f>
        <v>27.386299999999999</v>
      </c>
    </row>
    <row r="97" spans="2:35" x14ac:dyDescent="0.25">
      <c r="B97" s="72">
        <v>1</v>
      </c>
      <c r="C97" s="70">
        <v>100243072</v>
      </c>
      <c r="D97" s="7">
        <v>41981</v>
      </c>
      <c r="E97" s="1" t="s">
        <v>328</v>
      </c>
      <c r="F97" t="s">
        <v>1616</v>
      </c>
      <c r="G97" s="5" t="s">
        <v>1617</v>
      </c>
      <c r="H97" t="s">
        <v>1618</v>
      </c>
      <c r="I97" s="50" t="str">
        <f t="shared" si="12"/>
        <v>connect-layers</v>
      </c>
      <c r="J97" t="s">
        <v>116</v>
      </c>
      <c r="K97" s="2" t="str">
        <f t="shared" si="13"/>
        <v>No license required</v>
      </c>
      <c r="L97" t="str">
        <f t="shared" si="14"/>
        <v>CS5</v>
      </c>
      <c r="M97" s="72">
        <v>1</v>
      </c>
      <c r="N97" t="str">
        <f t="shared" si="15"/>
        <v>YES</v>
      </c>
      <c r="O97" t="s">
        <v>196</v>
      </c>
      <c r="P97" t="s">
        <v>98</v>
      </c>
      <c r="Q97" s="13" t="s">
        <v>197</v>
      </c>
      <c r="R97" s="11">
        <v>41949</v>
      </c>
      <c r="T97" t="s">
        <v>1619</v>
      </c>
      <c r="U97" s="2" t="str">
        <f t="shared" si="16"/>
        <v>connect-layers help</v>
      </c>
      <c r="V97" t="s">
        <v>1620</v>
      </c>
      <c r="W97" s="2" t="str">
        <f>HYPERLINK(Values!$B$3&amp;E97&amp;"\"&amp;$H97,"OWNED\"&amp;$E97&amp;"\"&amp;$H97&amp;"\")</f>
        <v>OWNED\Motion Boutique\connectlayers_1.1\</v>
      </c>
      <c r="X97" s="2" t="s">
        <v>44</v>
      </c>
      <c r="Y97" s="15" t="s">
        <v>1113</v>
      </c>
      <c r="Z97" s="15" t="s">
        <v>1113</v>
      </c>
      <c r="AA97" s="2" t="str">
        <f>IF($Z97="un",HYPERLINK(Values!$B$74,Values!$A$68),IF($Z97="s",HYPERLINK(Values!$C$47,Values!$A$46&amp;"\"&amp;Values!$A$17),IF($Z97="ui",HYPERLINK(Values!$C$48,Values!$A$46&amp;"\"&amp;Values!$A$18),IF($Z97="c",HYPERLINK(Values!$C$4,Values!$A$4),IF($Z97="p",HYPERLINK(Values!$C$50&amp;"\"&amp;$E97,Values!$A$46&amp;"\"&amp;Values!$A$20&amp;"\"&amp;$E97),IF($Z97="pr",HYPERLINK(Values!$C$49,Values!$A$46&amp;"\"&amp;Values!$A$19),IF($Z97="ex",HYPERLINK(Values!$B$54,Values!$A$53&amp;" folder "&amp;$G97),IF($Z97="","What type of script is it?",IF($Z97="mc",HYPERLINK(Values!$B$57&amp;"\"&amp;$E97,Values!$A$55&amp;" "&amp;$E97&amp;"\"&amp;$G97),HYPERLINK(Values!$B$3&amp;E97&amp;"\"&amp;$H97,"OWNED\"&amp;$E97&amp;"\"&amp;$H97&amp;"\"))))))))))</f>
        <v>NO_License_Required</v>
      </c>
      <c r="AB97" s="2" t="str">
        <f>IF($Z97="un",HYPERLINK(Values!$B$73,Values!$A$68),IF($Z97="s",HYPERLINK(Values!$C$41,Values!$A$40&amp;"\"&amp;Values!$A$17),IF($Z97="ui",HYPERLINK(Values!$C$42,Values!$A$40&amp;"\"&amp;Values!$A$18),IF($Z97="c",HYPERLINK(Values!$C$4,Values!$A$4),IF($Z97="p",HYPERLINK(Values!$C$45&amp;"\"&amp;$E97,Values!$A$40&amp;"\"&amp;Values!$A$20&amp;"\"&amp;$E97),IF($Z97="pr",HYPERLINK(Values!$C$44,Values!$A$46&amp;"\"&amp;Values!$A$19),IF($Z97="ex",HYPERLINK(Values!$B$54,Values!$A$53&amp;" folder "&amp;$G97),IF($Z97="","What type of script is it?",IF($Z97="mc",HYPERLINK(Values!$B$57&amp;"\"&amp;$E97,Values!$A$55&amp;" "&amp;$E97&amp;"\"&amp;$G97),HYPERLINK(Values!$B$3&amp;F97&amp;"\"&amp;$H97,"OWNED\"&amp;$E97&amp;"\"&amp;$H97&amp;"\"))))))))))</f>
        <v>NO_License_Required</v>
      </c>
      <c r="AC97" s="2" t="str">
        <f>IF($M97=0,"CS6 unsupported",IF(AND($M97=1,$Z97="un"),HYPERLINK(Values!$B$69,Values!$A$68),IF(AND($M97=1,$Z97="s"),HYPERLINK(Values!$C$17,Values!$A$15&amp;"\"&amp;Values!$A$17),IF(AND($M97=1,$Z97="ui"),HYPERLINK(Values!$C$18,Values!$A$15&amp;"\"&amp;Values!$A$18),IF(AND($M97=1,$Z97="c"),HYPERLINK(Values!$C$4,Values!$A$4),IF(AND($M97=1,$Z97="p"),HYPERLINK(Values!$C$20&amp;"\"&amp;$E97,Values!$A$15&amp;"\"&amp;Values!$A$20&amp;"\"&amp;$E97),IF(AND($M97=1,$Z97="pr"),HYPERLINK(Values!$C$19,Values!$A$15&amp;"\"&amp;Values!$A$19),IF(AND($M97=1,$Z97="mc"),HYPERLINK(Values!$B$56,Values!$A$55&amp;" "&amp;$G97),IF(AND($M97=1,$Z97=""),"What type of script is it?",HYPERLINK(Values!$B$3&amp;E97&amp;"\"&amp;$H97,"OWNED\"&amp;$E97&amp;"\"&amp;$H97&amp;"\"))))))))))</f>
        <v>NO_License_Required</v>
      </c>
      <c r="AE97" t="s">
        <v>852</v>
      </c>
      <c r="AF97" s="57">
        <v>39.99</v>
      </c>
      <c r="AH97" s="37">
        <f t="shared" si="17"/>
        <v>0</v>
      </c>
      <c r="AI97" s="37">
        <f>IFERROR(IF(AE97="s",AH97*Values!$C$1,AF97*Values!$C$1),"")</f>
        <v>54.786300000000004</v>
      </c>
    </row>
    <row r="98" spans="2:35" x14ac:dyDescent="0.25">
      <c r="B98" s="72">
        <v>1</v>
      </c>
      <c r="C98" s="70">
        <v>100243072</v>
      </c>
      <c r="D98" s="7">
        <v>41981</v>
      </c>
      <c r="E98" s="1" t="s">
        <v>37</v>
      </c>
      <c r="F98" t="s">
        <v>1621</v>
      </c>
      <c r="G98" s="5" t="s">
        <v>1622</v>
      </c>
      <c r="H98" t="s">
        <v>1623</v>
      </c>
      <c r="I98" s="50" t="str">
        <f t="shared" ref="I98:I129" si="18">HYPERLINK("https://aescripts.com/"&amp;G98,G98)</f>
        <v>shape-repeater-baker</v>
      </c>
      <c r="J98" t="s">
        <v>116</v>
      </c>
      <c r="K98" s="2" t="str">
        <f t="shared" ref="K98:K129" si="19">HYPERLINK("https://aescripts.com/downloadable/customer/products/",J98)</f>
        <v>No license required</v>
      </c>
      <c r="L98" t="str">
        <f t="shared" ref="L98:L129" si="20">IF(OR(O98="CS3",O98="CS4",O98="CS5",O98="CS5.5"),O98,"NO")</f>
        <v>CS3</v>
      </c>
      <c r="M98" s="72">
        <v>1</v>
      </c>
      <c r="N98" t="str">
        <f t="shared" ref="N98:N129" si="21">IF(OR(M98=1,L98="CS6",P98="CS6"),"YES",IF(OR(M98=0,M98=""),"NO"))</f>
        <v>YES</v>
      </c>
      <c r="O98" t="s">
        <v>188</v>
      </c>
      <c r="P98" t="s">
        <v>98</v>
      </c>
      <c r="Q98" s="13" t="s">
        <v>241</v>
      </c>
      <c r="R98" s="11">
        <v>41652</v>
      </c>
      <c r="T98" t="s">
        <v>1624</v>
      </c>
      <c r="U98" s="2" t="str">
        <f t="shared" ref="U98:U129" si="22">IF($V98="",HYPERLINK("https://aescripts.com/"&amp;$G98,$G98&amp;" help"),HYPERLINK($V98,$G98&amp;" help"))</f>
        <v>shape-repeater-baker help</v>
      </c>
      <c r="V98" t="s">
        <v>1625</v>
      </c>
      <c r="W98" s="2" t="str">
        <f>HYPERLINK(Values!$B$3&amp;E98&amp;"\"&amp;$H98,"OWNED\"&amp;$E98&amp;"\"&amp;$H98&amp;"\")</f>
        <v>OWNED\Nik Ska\shaperepeaterbaker_v1.0_1\</v>
      </c>
      <c r="X98" s="2" t="s">
        <v>44</v>
      </c>
      <c r="Y98" s="15" t="s">
        <v>1113</v>
      </c>
      <c r="Z98" s="15" t="s">
        <v>1113</v>
      </c>
      <c r="AA98" s="2" t="str">
        <f>IF($Z98="un",HYPERLINK(Values!$B$74,Values!$A$68),IF($Z98="s",HYPERLINK(Values!$C$47,Values!$A$46&amp;"\"&amp;Values!$A$17),IF($Z98="ui",HYPERLINK(Values!$C$48,Values!$A$46&amp;"\"&amp;Values!$A$18),IF($Z98="c",HYPERLINK(Values!$C$4,Values!$A$4),IF($Z98="p",HYPERLINK(Values!$C$50&amp;"\"&amp;$E98,Values!$A$46&amp;"\"&amp;Values!$A$20&amp;"\"&amp;$E98),IF($Z98="pr",HYPERLINK(Values!$C$49,Values!$A$46&amp;"\"&amp;Values!$A$19),IF($Z98="ex",HYPERLINK(Values!$B$54,Values!$A$53&amp;" folder "&amp;$G98),IF($Z98="","What type of script is it?",IF($Z98="mc",HYPERLINK(Values!$B$57&amp;"\"&amp;$E98,Values!$A$55&amp;" "&amp;$E98&amp;"\"&amp;$G98),HYPERLINK(Values!$B$3&amp;E98&amp;"\"&amp;$H98,"OWNED\"&amp;$E98&amp;"\"&amp;$H98&amp;"\"))))))))))</f>
        <v>NO_License_Required</v>
      </c>
      <c r="AB98" s="2" t="str">
        <f>IF($Z98="un",HYPERLINK(Values!$B$73,Values!$A$68),IF($Z98="s",HYPERLINK(Values!$C$41,Values!$A$40&amp;"\"&amp;Values!$A$17),IF($Z98="ui",HYPERLINK(Values!$C$42,Values!$A$40&amp;"\"&amp;Values!$A$18),IF($Z98="c",HYPERLINK(Values!$C$4,Values!$A$4),IF($Z98="p",HYPERLINK(Values!$C$45&amp;"\"&amp;$E98,Values!$A$40&amp;"\"&amp;Values!$A$20&amp;"\"&amp;$E98),IF($Z98="pr",HYPERLINK(Values!$C$44,Values!$A$46&amp;"\"&amp;Values!$A$19),IF($Z98="ex",HYPERLINK(Values!$B$54,Values!$A$53&amp;" folder "&amp;$G98),IF($Z98="","What type of script is it?",IF($Z98="mc",HYPERLINK(Values!$B$57&amp;"\"&amp;$E98,Values!$A$55&amp;" "&amp;$E98&amp;"\"&amp;$G98),HYPERLINK(Values!$B$3&amp;F98&amp;"\"&amp;$H98,"OWNED\"&amp;$E98&amp;"\"&amp;$H98&amp;"\"))))))))))</f>
        <v>NO_License_Required</v>
      </c>
      <c r="AC98" s="2" t="str">
        <f>IF($M98=0,"CS6 unsupported",IF(AND($M98=1,$Z98="un"),HYPERLINK(Values!$B$69,Values!$A$68),IF(AND($M98=1,$Z98="s"),HYPERLINK(Values!$C$17,Values!$A$15&amp;"\"&amp;Values!$A$17),IF(AND($M98=1,$Z98="ui"),HYPERLINK(Values!$C$18,Values!$A$15&amp;"\"&amp;Values!$A$18),IF(AND($M98=1,$Z98="c"),HYPERLINK(Values!$C$4,Values!$A$4),IF(AND($M98=1,$Z98="p"),HYPERLINK(Values!$C$20&amp;"\"&amp;$E98,Values!$A$15&amp;"\"&amp;Values!$A$20&amp;"\"&amp;$E98),IF(AND($M98=1,$Z98="pr"),HYPERLINK(Values!$C$19,Values!$A$15&amp;"\"&amp;Values!$A$19),IF(AND($M98=1,$Z98="mc"),HYPERLINK(Values!$B$56,Values!$A$55&amp;" "&amp;$G98),IF(AND($M98=1,$Z98=""),"What type of script is it?",HYPERLINK(Values!$B$3&amp;E98&amp;"\"&amp;$H98,"OWNED\"&amp;$E98&amp;"\"&amp;$H98&amp;"\"))))))))))</f>
        <v>NO_License_Required</v>
      </c>
      <c r="AE98" t="s">
        <v>852</v>
      </c>
      <c r="AF98" s="57">
        <v>9.99</v>
      </c>
      <c r="AH98" s="37">
        <f t="shared" ref="AH98:AH107" si="23">IF(AE98="s",AF98*0.75,IF(AE98="n",AF98*0,""))</f>
        <v>0</v>
      </c>
      <c r="AI98" s="37">
        <f>IFERROR(IF(AE98="s",AH98*Values!$C$1,AF98*Values!$C$1),"")</f>
        <v>13.686300000000001</v>
      </c>
    </row>
    <row r="99" spans="2:35" x14ac:dyDescent="0.25">
      <c r="B99" s="72">
        <v>1</v>
      </c>
      <c r="C99" s="70">
        <v>100243072</v>
      </c>
      <c r="D99" s="7">
        <v>41981</v>
      </c>
      <c r="E99" s="1" t="s">
        <v>401</v>
      </c>
      <c r="F99" t="s">
        <v>1626</v>
      </c>
      <c r="G99" s="5" t="s">
        <v>1627</v>
      </c>
      <c r="H99" t="s">
        <v>1628</v>
      </c>
      <c r="I99" s="50" t="str">
        <f t="shared" si="18"/>
        <v>malty-closer</v>
      </c>
      <c r="J99" t="s">
        <v>116</v>
      </c>
      <c r="K99" s="2" t="str">
        <f t="shared" si="19"/>
        <v>No license required</v>
      </c>
      <c r="L99" t="str">
        <f t="shared" si="20"/>
        <v>CS4</v>
      </c>
      <c r="M99" s="72">
        <v>1</v>
      </c>
      <c r="N99" t="str">
        <f t="shared" si="21"/>
        <v>YES</v>
      </c>
      <c r="O99" t="s">
        <v>151</v>
      </c>
      <c r="P99" t="s">
        <v>134</v>
      </c>
      <c r="Q99" s="13" t="s">
        <v>241</v>
      </c>
      <c r="R99" s="11">
        <v>41426</v>
      </c>
      <c r="T99" t="s">
        <v>1629</v>
      </c>
      <c r="U99" s="2" t="str">
        <f t="shared" si="22"/>
        <v>malty-closer help</v>
      </c>
      <c r="V99" t="s">
        <v>1630</v>
      </c>
      <c r="W99" s="2" t="str">
        <f>HYPERLINK(Values!$B$3&amp;E99&amp;"\"&amp;$H99,"OWNED\"&amp;$E99&amp;"\"&amp;$H99&amp;"\")</f>
        <v>OWNED\Maltaannon\malty_closer_1.0\</v>
      </c>
      <c r="X99" s="2" t="s">
        <v>44</v>
      </c>
      <c r="Y99" s="15" t="s">
        <v>1113</v>
      </c>
      <c r="Z99" s="15" t="s">
        <v>1113</v>
      </c>
      <c r="AA99" s="2" t="str">
        <f>IF($Z99="un",HYPERLINK(Values!$B$74,Values!$A$68),IF($Z99="s",HYPERLINK(Values!$C$47,Values!$A$46&amp;"\"&amp;Values!$A$17),IF($Z99="ui",HYPERLINK(Values!$C$48,Values!$A$46&amp;"\"&amp;Values!$A$18),IF($Z99="c",HYPERLINK(Values!$C$4,Values!$A$4),IF($Z99="p",HYPERLINK(Values!$C$50&amp;"\"&amp;$E99,Values!$A$46&amp;"\"&amp;Values!$A$20&amp;"\"&amp;$E99),IF($Z99="pr",HYPERLINK(Values!$C$49,Values!$A$46&amp;"\"&amp;Values!$A$19),IF($Z99="ex",HYPERLINK(Values!$B$54,Values!$A$53&amp;" folder "&amp;$G99),IF($Z99="","What type of script is it?",IF($Z99="mc",HYPERLINK(Values!$B$57&amp;"\"&amp;$E99,Values!$A$55&amp;" "&amp;$E99&amp;"\"&amp;$G99),HYPERLINK(Values!$B$3&amp;E99&amp;"\"&amp;$H99,"OWNED\"&amp;$E99&amp;"\"&amp;$H99&amp;"\"))))))))))</f>
        <v>NO_License_Required</v>
      </c>
      <c r="AB99" s="2" t="str">
        <f>IF($Z99="un",HYPERLINK(Values!$B$73,Values!$A$68),IF($Z99="s",HYPERLINK(Values!$C$41,Values!$A$40&amp;"\"&amp;Values!$A$17),IF($Z99="ui",HYPERLINK(Values!$C$42,Values!$A$40&amp;"\"&amp;Values!$A$18),IF($Z99="c",HYPERLINK(Values!$C$4,Values!$A$4),IF($Z99="p",HYPERLINK(Values!$C$45&amp;"\"&amp;$E99,Values!$A$40&amp;"\"&amp;Values!$A$20&amp;"\"&amp;$E99),IF($Z99="pr",HYPERLINK(Values!$C$44,Values!$A$46&amp;"\"&amp;Values!$A$19),IF($Z99="ex",HYPERLINK(Values!$B$54,Values!$A$53&amp;" folder "&amp;$G99),IF($Z99="","What type of script is it?",IF($Z99="mc",HYPERLINK(Values!$B$57&amp;"\"&amp;$E99,Values!$A$55&amp;" "&amp;$E99&amp;"\"&amp;$G99),HYPERLINK(Values!$B$3&amp;F99&amp;"\"&amp;$H99,"OWNED\"&amp;$E99&amp;"\"&amp;$H99&amp;"\"))))))))))</f>
        <v>NO_License_Required</v>
      </c>
      <c r="AC99" s="2" t="str">
        <f>IF($M99=0,"CS6 unsupported",IF(AND($M99=1,$Z99="un"),HYPERLINK(Values!$B$69,Values!$A$68),IF(AND($M99=1,$Z99="s"),HYPERLINK(Values!$C$17,Values!$A$15&amp;"\"&amp;Values!$A$17),IF(AND($M99=1,$Z99="ui"),HYPERLINK(Values!$C$18,Values!$A$15&amp;"\"&amp;Values!$A$18),IF(AND($M99=1,$Z99="c"),HYPERLINK(Values!$C$4,Values!$A$4),IF(AND($M99=1,$Z99="p"),HYPERLINK(Values!$C$20&amp;"\"&amp;$E99,Values!$A$15&amp;"\"&amp;Values!$A$20&amp;"\"&amp;$E99),IF(AND($M99=1,$Z99="pr"),HYPERLINK(Values!$C$19,Values!$A$15&amp;"\"&amp;Values!$A$19),IF(AND($M99=1,$Z99="mc"),HYPERLINK(Values!$B$56,Values!$A$55&amp;" "&amp;$G99),IF(AND($M99=1,$Z99=""),"What type of script is it?",HYPERLINK(Values!$B$3&amp;E99&amp;"\"&amp;$H99,"OWNED\"&amp;$E99&amp;"\"&amp;$H99&amp;"\"))))))))))</f>
        <v>NO_License_Required</v>
      </c>
      <c r="AE99" t="s">
        <v>852</v>
      </c>
      <c r="AF99" s="57">
        <v>14.9</v>
      </c>
      <c r="AH99" s="37">
        <f t="shared" si="23"/>
        <v>0</v>
      </c>
      <c r="AI99" s="37">
        <f>IFERROR(IF(AE99="s",AH99*Values!$C$1,AF99*Values!$C$1),"")</f>
        <v>20.413000000000004</v>
      </c>
    </row>
    <row r="100" spans="2:35" x14ac:dyDescent="0.25">
      <c r="B100" s="72">
        <v>1</v>
      </c>
      <c r="C100" s="70">
        <v>100243072</v>
      </c>
      <c r="D100" s="7">
        <v>41981</v>
      </c>
      <c r="E100" s="1" t="s">
        <v>501</v>
      </c>
      <c r="F100" t="s">
        <v>1631</v>
      </c>
      <c r="G100" s="5" t="s">
        <v>1632</v>
      </c>
      <c r="H100" t="s">
        <v>1633</v>
      </c>
      <c r="I100" s="50" t="str">
        <f t="shared" si="18"/>
        <v>layers2grid</v>
      </c>
      <c r="J100" t="s">
        <v>116</v>
      </c>
      <c r="K100" s="2" t="str">
        <f t="shared" si="19"/>
        <v>No license required</v>
      </c>
      <c r="L100" t="str">
        <f t="shared" si="20"/>
        <v>NO</v>
      </c>
      <c r="M100" s="72">
        <v>1</v>
      </c>
      <c r="N100" t="str">
        <f t="shared" si="21"/>
        <v>YES</v>
      </c>
      <c r="O100" t="s">
        <v>13</v>
      </c>
      <c r="P100" t="s">
        <v>180</v>
      </c>
      <c r="Q100" s="13" t="s">
        <v>980</v>
      </c>
      <c r="R100" s="11">
        <v>41365</v>
      </c>
      <c r="T100" t="s">
        <v>1634</v>
      </c>
      <c r="U100" s="2" t="str">
        <f t="shared" si="22"/>
        <v>layers2grid help</v>
      </c>
      <c r="W100" s="2" t="str">
        <f>HYPERLINK(Values!$B$3&amp;E100&amp;"\"&amp;$H100,"OWNED\"&amp;$E100&amp;"\"&amp;$H100&amp;"\")</f>
        <v>OWNED\Lloyd Alvarez\layers2grid_v1.3\</v>
      </c>
      <c r="X100" s="2" t="s">
        <v>44</v>
      </c>
      <c r="Y100" s="15" t="s">
        <v>1113</v>
      </c>
      <c r="Z100" s="15" t="s">
        <v>1113</v>
      </c>
      <c r="AA100" s="2" t="str">
        <f>IF($Z100="un",HYPERLINK(Values!$B$74,Values!$A$68),IF($Z100="s",HYPERLINK(Values!$C$47,Values!$A$46&amp;"\"&amp;Values!$A$17),IF($Z100="ui",HYPERLINK(Values!$C$48,Values!$A$46&amp;"\"&amp;Values!$A$18),IF($Z100="c",HYPERLINK(Values!$C$4,Values!$A$4),IF($Z100="p",HYPERLINK(Values!$C$50&amp;"\"&amp;$E100,Values!$A$46&amp;"\"&amp;Values!$A$20&amp;"\"&amp;$E100),IF($Z100="pr",HYPERLINK(Values!$C$49,Values!$A$46&amp;"\"&amp;Values!$A$19),IF($Z100="ex",HYPERLINK(Values!$B$54,Values!$A$53&amp;" folder "&amp;$G100),IF($Z100="","What type of script is it?",IF($Z100="mc",HYPERLINK(Values!$B$57&amp;"\"&amp;$E100,Values!$A$55&amp;" "&amp;$E100&amp;"\"&amp;$G100),HYPERLINK(Values!$B$3&amp;E100&amp;"\"&amp;$H100,"OWNED\"&amp;$E100&amp;"\"&amp;$H100&amp;"\"))))))))))</f>
        <v>NO_License_Required</v>
      </c>
      <c r="AB100" s="2" t="str">
        <f>IF($Z100="un",HYPERLINK(Values!$B$73,Values!$A$68),IF($Z100="s",HYPERLINK(Values!$C$41,Values!$A$40&amp;"\"&amp;Values!$A$17),IF($Z100="ui",HYPERLINK(Values!$C$42,Values!$A$40&amp;"\"&amp;Values!$A$18),IF($Z100="c",HYPERLINK(Values!$C$4,Values!$A$4),IF($Z100="p",HYPERLINK(Values!$C$45&amp;"\"&amp;$E100,Values!$A$40&amp;"\"&amp;Values!$A$20&amp;"\"&amp;$E100),IF($Z100="pr",HYPERLINK(Values!$C$44,Values!$A$46&amp;"\"&amp;Values!$A$19),IF($Z100="ex",HYPERLINK(Values!$B$54,Values!$A$53&amp;" folder "&amp;$G100),IF($Z100="","What type of script is it?",IF($Z100="mc",HYPERLINK(Values!$B$57&amp;"\"&amp;$E100,Values!$A$55&amp;" "&amp;$E100&amp;"\"&amp;$G100),HYPERLINK(Values!$B$3&amp;F100&amp;"\"&amp;$H100,"OWNED\"&amp;$E100&amp;"\"&amp;$H100&amp;"\"))))))))))</f>
        <v>NO_License_Required</v>
      </c>
      <c r="AC100" s="2" t="str">
        <f>IF($M100=0,"CS6 unsupported",IF(AND($M100=1,$Z100="un"),HYPERLINK(Values!$B$69,Values!$A$68),IF(AND($M100=1,$Z100="s"),HYPERLINK(Values!$C$17,Values!$A$15&amp;"\"&amp;Values!$A$17),IF(AND($M100=1,$Z100="ui"),HYPERLINK(Values!$C$18,Values!$A$15&amp;"\"&amp;Values!$A$18),IF(AND($M100=1,$Z100="c"),HYPERLINK(Values!$C$4,Values!$A$4),IF(AND($M100=1,$Z100="p"),HYPERLINK(Values!$C$20&amp;"\"&amp;$E100,Values!$A$15&amp;"\"&amp;Values!$A$20&amp;"\"&amp;$E100),IF(AND($M100=1,$Z100="pr"),HYPERLINK(Values!$C$19,Values!$A$15&amp;"\"&amp;Values!$A$19),IF(AND($M100=1,$Z100="mc"),HYPERLINK(Values!$B$56,Values!$A$55&amp;" "&amp;$G100),IF(AND($M100=1,$Z100=""),"What type of script is it?",HYPERLINK(Values!$B$3&amp;E100&amp;"\"&amp;$H100,"OWNED\"&amp;$E100&amp;"\"&amp;$H100&amp;"\"))))))))))</f>
        <v>NO_License_Required</v>
      </c>
      <c r="AE100" t="s">
        <v>852</v>
      </c>
      <c r="AF100" s="57">
        <v>9.99</v>
      </c>
      <c r="AH100" s="37">
        <f t="shared" si="23"/>
        <v>0</v>
      </c>
      <c r="AI100" s="37">
        <f>IFERROR(IF(AE100="s",AH100*Values!$C$1,AF100*Values!$C$1),"")</f>
        <v>13.686300000000001</v>
      </c>
    </row>
    <row r="101" spans="2:35" x14ac:dyDescent="0.25">
      <c r="B101" s="72">
        <v>1</v>
      </c>
      <c r="C101" s="70">
        <v>100243072</v>
      </c>
      <c r="D101" s="7">
        <v>41981</v>
      </c>
      <c r="E101" s="1" t="s">
        <v>501</v>
      </c>
      <c r="F101" t="s">
        <v>1635</v>
      </c>
      <c r="G101" s="5" t="s">
        <v>1636</v>
      </c>
      <c r="H101" t="s">
        <v>1637</v>
      </c>
      <c r="I101" s="50" t="str">
        <f t="shared" si="18"/>
        <v>3d-layer-distributor</v>
      </c>
      <c r="J101" t="s">
        <v>116</v>
      </c>
      <c r="K101" s="2" t="str">
        <f t="shared" si="19"/>
        <v>No license required</v>
      </c>
      <c r="L101" t="str">
        <f t="shared" si="20"/>
        <v>NO</v>
      </c>
      <c r="M101" s="72">
        <v>1</v>
      </c>
      <c r="N101" t="str">
        <f t="shared" si="21"/>
        <v>YES</v>
      </c>
      <c r="O101" t="s">
        <v>13</v>
      </c>
      <c r="P101" t="s">
        <v>180</v>
      </c>
      <c r="Q101" s="13" t="s">
        <v>347</v>
      </c>
      <c r="R101" s="11">
        <v>39828</v>
      </c>
      <c r="T101" t="s">
        <v>1638</v>
      </c>
      <c r="U101" s="2" t="str">
        <f t="shared" si="22"/>
        <v>3d-layer-distributor help</v>
      </c>
      <c r="W101" s="2" t="str">
        <f>HYPERLINK(Values!$B$3&amp;E101&amp;"\"&amp;$H101,"OWNED\"&amp;$E101&amp;"\"&amp;$H101&amp;"\")</f>
        <v>OWNED\Lloyd Alvarez\3d_layer_distributor\</v>
      </c>
      <c r="X101" s="2" t="s">
        <v>44</v>
      </c>
      <c r="Y101" s="15" t="s">
        <v>1113</v>
      </c>
      <c r="Z101" s="15" t="s">
        <v>1113</v>
      </c>
      <c r="AA101" s="2" t="str">
        <f>IF($Z101="un",HYPERLINK(Values!$B$74,Values!$A$68),IF($Z101="s",HYPERLINK(Values!$C$47,Values!$A$46&amp;"\"&amp;Values!$A$17),IF($Z101="ui",HYPERLINK(Values!$C$48,Values!$A$46&amp;"\"&amp;Values!$A$18),IF($Z101="c",HYPERLINK(Values!$C$4,Values!$A$4),IF($Z101="p",HYPERLINK(Values!$C$50&amp;"\"&amp;$E101,Values!$A$46&amp;"\"&amp;Values!$A$20&amp;"\"&amp;$E101),IF($Z101="pr",HYPERLINK(Values!$C$49,Values!$A$46&amp;"\"&amp;Values!$A$19),IF($Z101="ex",HYPERLINK(Values!$B$54,Values!$A$53&amp;" folder "&amp;$G101),IF($Z101="","What type of script is it?",IF($Z101="mc",HYPERLINK(Values!$B$57&amp;"\"&amp;$E101,Values!$A$55&amp;" "&amp;$E101&amp;"\"&amp;$G101),HYPERLINK(Values!$B$3&amp;E101&amp;"\"&amp;$H101,"OWNED\"&amp;$E101&amp;"\"&amp;$H101&amp;"\"))))))))))</f>
        <v>NO_License_Required</v>
      </c>
      <c r="AB101" s="2" t="str">
        <f>IF($Z101="un",HYPERLINK(Values!$B$73,Values!$A$68),IF($Z101="s",HYPERLINK(Values!$C$41,Values!$A$40&amp;"\"&amp;Values!$A$17),IF($Z101="ui",HYPERLINK(Values!$C$42,Values!$A$40&amp;"\"&amp;Values!$A$18),IF($Z101="c",HYPERLINK(Values!$C$4,Values!$A$4),IF($Z101="p",HYPERLINK(Values!$C$45&amp;"\"&amp;$E101,Values!$A$40&amp;"\"&amp;Values!$A$20&amp;"\"&amp;$E101),IF($Z101="pr",HYPERLINK(Values!$C$44,Values!$A$46&amp;"\"&amp;Values!$A$19),IF($Z101="ex",HYPERLINK(Values!$B$54,Values!$A$53&amp;" folder "&amp;$G101),IF($Z101="","What type of script is it?",IF($Z101="mc",HYPERLINK(Values!$B$57&amp;"\"&amp;$E101,Values!$A$55&amp;" "&amp;$E101&amp;"\"&amp;$G101),HYPERLINK(Values!$B$3&amp;F101&amp;"\"&amp;$H101,"OWNED\"&amp;$E101&amp;"\"&amp;$H101&amp;"\"))))))))))</f>
        <v>NO_License_Required</v>
      </c>
      <c r="AC101" s="2" t="str">
        <f>IF($M101=0,"CS6 unsupported",IF(AND($M101=1,$Z101="un"),HYPERLINK(Values!$B$69,Values!$A$68),IF(AND($M101=1,$Z101="s"),HYPERLINK(Values!$C$17,Values!$A$15&amp;"\"&amp;Values!$A$17),IF(AND($M101=1,$Z101="ui"),HYPERLINK(Values!$C$18,Values!$A$15&amp;"\"&amp;Values!$A$18),IF(AND($M101=1,$Z101="c"),HYPERLINK(Values!$C$4,Values!$A$4),IF(AND($M101=1,$Z101="p"),HYPERLINK(Values!$C$20&amp;"\"&amp;$E101,Values!$A$15&amp;"\"&amp;Values!$A$20&amp;"\"&amp;$E101),IF(AND($M101=1,$Z101="pr"),HYPERLINK(Values!$C$19,Values!$A$15&amp;"\"&amp;Values!$A$19),IF(AND($M101=1,$Z101="mc"),HYPERLINK(Values!$B$56,Values!$A$55&amp;" "&amp;$G101),IF(AND($M101=1,$Z101=""),"What type of script is it?",HYPERLINK(Values!$B$3&amp;E101&amp;"\"&amp;$H101,"OWNED\"&amp;$E101&amp;"\"&amp;$H101&amp;"\"))))))))))</f>
        <v>NO_License_Required</v>
      </c>
      <c r="AE101" t="s">
        <v>852</v>
      </c>
      <c r="AF101" s="57">
        <v>9.99</v>
      </c>
      <c r="AH101" s="37">
        <f t="shared" si="23"/>
        <v>0</v>
      </c>
      <c r="AI101" s="37">
        <f>IFERROR(IF(AE101="s",AH101*Values!$C$1,AF101*Values!$C$1),"")</f>
        <v>13.686300000000001</v>
      </c>
    </row>
    <row r="102" spans="2:35" x14ac:dyDescent="0.25">
      <c r="B102" s="72">
        <v>1</v>
      </c>
      <c r="C102" s="70">
        <v>100240723</v>
      </c>
      <c r="D102" s="7">
        <v>41981</v>
      </c>
      <c r="E102" s="61" t="s">
        <v>1129</v>
      </c>
      <c r="F102" t="s">
        <v>1639</v>
      </c>
      <c r="G102" s="5" t="s">
        <v>1640</v>
      </c>
      <c r="H102" t="s">
        <v>1641</v>
      </c>
      <c r="I102" s="50" t="str">
        <f t="shared" si="18"/>
        <v>decomposetext</v>
      </c>
      <c r="J102" t="s">
        <v>116</v>
      </c>
      <c r="K102" s="2" t="str">
        <f t="shared" si="19"/>
        <v>No license required</v>
      </c>
      <c r="L102" t="str">
        <f t="shared" si="20"/>
        <v>CS4</v>
      </c>
      <c r="M102" s="72">
        <v>1</v>
      </c>
      <c r="N102" t="str">
        <f t="shared" si="21"/>
        <v>YES</v>
      </c>
      <c r="O102" t="s">
        <v>151</v>
      </c>
      <c r="P102" t="s">
        <v>165</v>
      </c>
      <c r="Q102" s="13" t="s">
        <v>435</v>
      </c>
      <c r="R102" s="11">
        <v>41487</v>
      </c>
      <c r="T102" t="s">
        <v>1642</v>
      </c>
      <c r="U102" s="2" t="str">
        <f t="shared" si="22"/>
        <v>decomposetext help</v>
      </c>
      <c r="V102" t="s">
        <v>1643</v>
      </c>
      <c r="W102" s="2" t="str">
        <f>HYPERLINK(Values!$B$3&amp;E102&amp;"\"&amp;$H102,"OWNED\"&amp;$E102&amp;"\"&amp;$H102&amp;"\")</f>
        <v>OWNED\Charles Bordenave\decomposetext_v3.0_1\</v>
      </c>
      <c r="X102" s="2" t="s">
        <v>44</v>
      </c>
      <c r="Y102" s="15" t="s">
        <v>1113</v>
      </c>
      <c r="Z102" s="15" t="s">
        <v>1113</v>
      </c>
      <c r="AA102" s="2" t="str">
        <f>IF($Z102="un",HYPERLINK(Values!$B$74,Values!$A$68),IF($Z102="s",HYPERLINK(Values!$C$47,Values!$A$46&amp;"\"&amp;Values!$A$17),IF($Z102="ui",HYPERLINK(Values!$C$48,Values!$A$46&amp;"\"&amp;Values!$A$18),IF($Z102="c",HYPERLINK(Values!$C$4,Values!$A$4),IF($Z102="p",HYPERLINK(Values!$C$50&amp;"\"&amp;$E102,Values!$A$46&amp;"\"&amp;Values!$A$20&amp;"\"&amp;$E102),IF($Z102="pr",HYPERLINK(Values!$C$49,Values!$A$46&amp;"\"&amp;Values!$A$19),IF($Z102="ex",HYPERLINK(Values!$B$54,Values!$A$53&amp;" folder "&amp;$G102),IF($Z102="","What type of script is it?",IF($Z102="mc",HYPERLINK(Values!$B$57&amp;"\"&amp;$E102,Values!$A$55&amp;" "&amp;$E102&amp;"\"&amp;$G102),HYPERLINK(Values!$B$3&amp;E102&amp;"\"&amp;$H102,"OWNED\"&amp;$E102&amp;"\"&amp;$H102&amp;"\"))))))))))</f>
        <v>NO_License_Required</v>
      </c>
      <c r="AB102" s="2" t="str">
        <f>IF($Z102="un",HYPERLINK(Values!$B$73,Values!$A$68),IF($Z102="s",HYPERLINK(Values!$C$41,Values!$A$40&amp;"\"&amp;Values!$A$17),IF($Z102="ui",HYPERLINK(Values!$C$42,Values!$A$40&amp;"\"&amp;Values!$A$18),IF($Z102="c",HYPERLINK(Values!$C$4,Values!$A$4),IF($Z102="p",HYPERLINK(Values!$C$45&amp;"\"&amp;$E102,Values!$A$40&amp;"\"&amp;Values!$A$20&amp;"\"&amp;$E102),IF($Z102="pr",HYPERLINK(Values!$C$44,Values!$A$46&amp;"\"&amp;Values!$A$19),IF($Z102="ex",HYPERLINK(Values!$B$54,Values!$A$53&amp;" folder "&amp;$G102),IF($Z102="","What type of script is it?",IF($Z102="mc",HYPERLINK(Values!$B$57&amp;"\"&amp;$E102,Values!$A$55&amp;" "&amp;$E102&amp;"\"&amp;$G102),HYPERLINK(Values!$B$3&amp;F102&amp;"\"&amp;$H102,"OWNED\"&amp;$E102&amp;"\"&amp;$H102&amp;"\"))))))))))</f>
        <v>NO_License_Required</v>
      </c>
      <c r="AC102" s="2" t="str">
        <f>IF($M102=0,"CS6 unsupported",IF(AND($M102=1,$Z102="un"),HYPERLINK(Values!$B$69,Values!$A$68),IF(AND($M102=1,$Z102="s"),HYPERLINK(Values!$C$17,Values!$A$15&amp;"\"&amp;Values!$A$17),IF(AND($M102=1,$Z102="ui"),HYPERLINK(Values!$C$18,Values!$A$15&amp;"\"&amp;Values!$A$18),IF(AND($M102=1,$Z102="c"),HYPERLINK(Values!$C$4,Values!$A$4),IF(AND($M102=1,$Z102="p"),HYPERLINK(Values!$C$20&amp;"\"&amp;$E102,Values!$A$15&amp;"\"&amp;Values!$A$20&amp;"\"&amp;$E102),IF(AND($M102=1,$Z102="pr"),HYPERLINK(Values!$C$19,Values!$A$15&amp;"\"&amp;Values!$A$19),IF(AND($M102=1,$Z102="mc"),HYPERLINK(Values!$B$56,Values!$A$55&amp;" "&amp;$G102),IF(AND($M102=1,$Z102=""),"What type of script is it?",HYPERLINK(Values!$B$3&amp;E102&amp;"\"&amp;$H102,"OWNED\"&amp;$E102&amp;"\"&amp;$H102&amp;"\"))))))))))</f>
        <v>NO_License_Required</v>
      </c>
      <c r="AE102" t="s">
        <v>852</v>
      </c>
      <c r="AF102" s="57">
        <v>14.99</v>
      </c>
      <c r="AH102" s="37">
        <f t="shared" si="23"/>
        <v>0</v>
      </c>
      <c r="AI102" s="37">
        <f>IFERROR(IF(AE102="s",AH102*Values!$C$1,AF102*Values!$C$1),"")</f>
        <v>20.536300000000001</v>
      </c>
    </row>
    <row r="103" spans="2:35" x14ac:dyDescent="0.25">
      <c r="B103" s="72">
        <v>1</v>
      </c>
      <c r="C103" s="70">
        <v>100240723</v>
      </c>
      <c r="D103" s="7">
        <v>41981</v>
      </c>
      <c r="E103" s="1" t="s">
        <v>328</v>
      </c>
      <c r="F103" t="s">
        <v>1644</v>
      </c>
      <c r="G103" s="5" t="s">
        <v>1645</v>
      </c>
      <c r="H103" t="s">
        <v>1646</v>
      </c>
      <c r="I103" s="50" t="str">
        <f t="shared" si="18"/>
        <v>paravent</v>
      </c>
      <c r="J103" t="s">
        <v>116</v>
      </c>
      <c r="K103" s="2" t="str">
        <f t="shared" si="19"/>
        <v>No license required</v>
      </c>
      <c r="L103" t="str">
        <f t="shared" si="20"/>
        <v>CS5</v>
      </c>
      <c r="M103" s="72">
        <v>1</v>
      </c>
      <c r="N103" t="str">
        <f t="shared" si="21"/>
        <v>YES</v>
      </c>
      <c r="O103" t="s">
        <v>196</v>
      </c>
      <c r="P103" t="s">
        <v>98</v>
      </c>
      <c r="Q103" s="13" t="s">
        <v>513</v>
      </c>
      <c r="R103" s="11">
        <v>42081</v>
      </c>
      <c r="T103" t="s">
        <v>1647</v>
      </c>
      <c r="U103" s="2" t="str">
        <f t="shared" si="22"/>
        <v>paravent help</v>
      </c>
      <c r="W103" s="2" t="str">
        <f>HYPERLINK(Values!$B$3&amp;E103&amp;"\"&amp;$H103,"OWNED\"&amp;$E103&amp;"\"&amp;$H103&amp;"\")</f>
        <v>OWNED\Motion Boutique\paravent_1.5\</v>
      </c>
      <c r="X103" s="2" t="s">
        <v>44</v>
      </c>
      <c r="Y103" s="15" t="s">
        <v>1113</v>
      </c>
      <c r="Z103" s="15" t="s">
        <v>1113</v>
      </c>
      <c r="AA103" s="2" t="str">
        <f>IF($Z103="un",HYPERLINK(Values!$B$74,Values!$A$68),IF($Z103="s",HYPERLINK(Values!$C$47,Values!$A$46&amp;"\"&amp;Values!$A$17),IF($Z103="ui",HYPERLINK(Values!$C$48,Values!$A$46&amp;"\"&amp;Values!$A$18),IF($Z103="c",HYPERLINK(Values!$C$4,Values!$A$4),IF($Z103="p",HYPERLINK(Values!$C$50&amp;"\"&amp;$E103,Values!$A$46&amp;"\"&amp;Values!$A$20&amp;"\"&amp;$E103),IF($Z103="pr",HYPERLINK(Values!$C$49,Values!$A$46&amp;"\"&amp;Values!$A$19),IF($Z103="ex",HYPERLINK(Values!$B$54,Values!$A$53&amp;" folder "&amp;$G103),IF($Z103="","What type of script is it?",IF($Z103="mc",HYPERLINK(Values!$B$57&amp;"\"&amp;$E103,Values!$A$55&amp;" "&amp;$E103&amp;"\"&amp;$G103),HYPERLINK(Values!$B$3&amp;E103&amp;"\"&amp;$H103,"OWNED\"&amp;$E103&amp;"\"&amp;$H103&amp;"\"))))))))))</f>
        <v>NO_License_Required</v>
      </c>
      <c r="AB103" s="2" t="str">
        <f>IF($Z103="un",HYPERLINK(Values!$B$73,Values!$A$68),IF($Z103="s",HYPERLINK(Values!$C$41,Values!$A$40&amp;"\"&amp;Values!$A$17),IF($Z103="ui",HYPERLINK(Values!$C$42,Values!$A$40&amp;"\"&amp;Values!$A$18),IF($Z103="c",HYPERLINK(Values!$C$4,Values!$A$4),IF($Z103="p",HYPERLINK(Values!$C$45&amp;"\"&amp;$E103,Values!$A$40&amp;"\"&amp;Values!$A$20&amp;"\"&amp;$E103),IF($Z103="pr",HYPERLINK(Values!$C$44,Values!$A$46&amp;"\"&amp;Values!$A$19),IF($Z103="ex",HYPERLINK(Values!$B$54,Values!$A$53&amp;" folder "&amp;$G103),IF($Z103="","What type of script is it?",IF($Z103="mc",HYPERLINK(Values!$B$57&amp;"\"&amp;$E103,Values!$A$55&amp;" "&amp;$E103&amp;"\"&amp;$G103),HYPERLINK(Values!$B$3&amp;F103&amp;"\"&amp;$H103,"OWNED\"&amp;$E103&amp;"\"&amp;$H103&amp;"\"))))))))))</f>
        <v>NO_License_Required</v>
      </c>
      <c r="AC103" s="2" t="str">
        <f>IF($M103=0,"CS6 unsupported",IF(AND($M103=1,$Z103="un"),HYPERLINK(Values!$B$69,Values!$A$68),IF(AND($M103=1,$Z103="s"),HYPERLINK(Values!$C$17,Values!$A$15&amp;"\"&amp;Values!$A$17),IF(AND($M103=1,$Z103="ui"),HYPERLINK(Values!$C$18,Values!$A$15&amp;"\"&amp;Values!$A$18),IF(AND($M103=1,$Z103="c"),HYPERLINK(Values!$C$4,Values!$A$4),IF(AND($M103=1,$Z103="p"),HYPERLINK(Values!$C$20&amp;"\"&amp;$E103,Values!$A$15&amp;"\"&amp;Values!$A$20&amp;"\"&amp;$E103),IF(AND($M103=1,$Z103="pr"),HYPERLINK(Values!$C$19,Values!$A$15&amp;"\"&amp;Values!$A$19),IF(AND($M103=1,$Z103="mc"),HYPERLINK(Values!$B$56,Values!$A$55&amp;" "&amp;$G103),IF(AND($M103=1,$Z103=""),"What type of script is it?",HYPERLINK(Values!$B$3&amp;E103&amp;"\"&amp;$H103,"OWNED\"&amp;$E103&amp;"\"&amp;$H103&amp;"\"))))))))))</f>
        <v>NO_License_Required</v>
      </c>
      <c r="AE103" t="s">
        <v>852</v>
      </c>
      <c r="AF103" s="57">
        <v>9.99</v>
      </c>
      <c r="AH103" s="37">
        <f t="shared" si="23"/>
        <v>0</v>
      </c>
      <c r="AI103" s="37">
        <f>IFERROR(IF(AE103="s",AH103*Values!$C$1,AF103*Values!$C$1),"")</f>
        <v>13.686300000000001</v>
      </c>
    </row>
    <row r="104" spans="2:35" x14ac:dyDescent="0.25">
      <c r="B104" s="72">
        <v>1</v>
      </c>
      <c r="C104" s="70">
        <v>100240723</v>
      </c>
      <c r="D104" s="7">
        <v>41981</v>
      </c>
      <c r="E104" s="1" t="s">
        <v>107</v>
      </c>
      <c r="F104" t="s">
        <v>1648</v>
      </c>
      <c r="G104" s="5" t="s">
        <v>1649</v>
      </c>
      <c r="H104" t="s">
        <v>1650</v>
      </c>
      <c r="I104" s="50" t="str">
        <f t="shared" si="18"/>
        <v>3d-splitter</v>
      </c>
      <c r="J104" t="s">
        <v>116</v>
      </c>
      <c r="K104" s="2" t="str">
        <f t="shared" si="19"/>
        <v>No license required</v>
      </c>
      <c r="L104" t="str">
        <f t="shared" si="20"/>
        <v>CS3</v>
      </c>
      <c r="M104" s="72">
        <v>1</v>
      </c>
      <c r="N104" t="str">
        <f t="shared" si="21"/>
        <v>YES</v>
      </c>
      <c r="O104" t="s">
        <v>188</v>
      </c>
      <c r="P104" t="s">
        <v>134</v>
      </c>
      <c r="Q104" s="13" t="s">
        <v>241</v>
      </c>
      <c r="R104" s="11">
        <v>41487</v>
      </c>
      <c r="T104" t="s">
        <v>1651</v>
      </c>
      <c r="U104" s="2" t="str">
        <f t="shared" si="22"/>
        <v>3d-splitter help</v>
      </c>
      <c r="V104" t="s">
        <v>1652</v>
      </c>
      <c r="W104" s="2" t="str">
        <f>HYPERLINK(Values!$B$3&amp;E104&amp;"\"&amp;$H104,"OWNED\"&amp;$E104&amp;"\"&amp;$H104&amp;"\")</f>
        <v>OWNED\Jacob Danell\3d_splitter_v1.0.2\</v>
      </c>
      <c r="X104" s="2" t="s">
        <v>44</v>
      </c>
      <c r="Y104" s="15" t="s">
        <v>1113</v>
      </c>
      <c r="Z104" s="15" t="s">
        <v>1113</v>
      </c>
      <c r="AA104" s="2" t="str">
        <f>IF($Z104="un",HYPERLINK(Values!$B$74,Values!$A$68),IF($Z104="s",HYPERLINK(Values!$C$47,Values!$A$46&amp;"\"&amp;Values!$A$17),IF($Z104="ui",HYPERLINK(Values!$C$48,Values!$A$46&amp;"\"&amp;Values!$A$18),IF($Z104="c",HYPERLINK(Values!$C$4,Values!$A$4),IF($Z104="p",HYPERLINK(Values!$C$50&amp;"\"&amp;$E104,Values!$A$46&amp;"\"&amp;Values!$A$20&amp;"\"&amp;$E104),IF($Z104="pr",HYPERLINK(Values!$C$49,Values!$A$46&amp;"\"&amp;Values!$A$19),IF($Z104="ex",HYPERLINK(Values!$B$54,Values!$A$53&amp;" folder "&amp;$G104),IF($Z104="","What type of script is it?",IF($Z104="mc",HYPERLINK(Values!$B$57&amp;"\"&amp;$E104,Values!$A$55&amp;" "&amp;$E104&amp;"\"&amp;$G104),HYPERLINK(Values!$B$3&amp;E104&amp;"\"&amp;$H104,"OWNED\"&amp;$E104&amp;"\"&amp;$H104&amp;"\"))))))))))</f>
        <v>NO_License_Required</v>
      </c>
      <c r="AB104" s="2" t="str">
        <f>IF($Z104="un",HYPERLINK(Values!$B$73,Values!$A$68),IF($Z104="s",HYPERLINK(Values!$C$41,Values!$A$40&amp;"\"&amp;Values!$A$17),IF($Z104="ui",HYPERLINK(Values!$C$42,Values!$A$40&amp;"\"&amp;Values!$A$18),IF($Z104="c",HYPERLINK(Values!$C$4,Values!$A$4),IF($Z104="p",HYPERLINK(Values!$C$45&amp;"\"&amp;$E104,Values!$A$40&amp;"\"&amp;Values!$A$20&amp;"\"&amp;$E104),IF($Z104="pr",HYPERLINK(Values!$C$44,Values!$A$46&amp;"\"&amp;Values!$A$19),IF($Z104="ex",HYPERLINK(Values!$B$54,Values!$A$53&amp;" folder "&amp;$G104),IF($Z104="","What type of script is it?",IF($Z104="mc",HYPERLINK(Values!$B$57&amp;"\"&amp;$E104,Values!$A$55&amp;" "&amp;$E104&amp;"\"&amp;$G104),HYPERLINK(Values!$B$3&amp;F104&amp;"\"&amp;$H104,"OWNED\"&amp;$E104&amp;"\"&amp;$H104&amp;"\"))))))))))</f>
        <v>NO_License_Required</v>
      </c>
      <c r="AC104" s="2" t="str">
        <f>IF($M104=0,"CS6 unsupported",IF(AND($M104=1,$Z104="un"),HYPERLINK(Values!$B$69,Values!$A$68),IF(AND($M104=1,$Z104="s"),HYPERLINK(Values!$C$17,Values!$A$15&amp;"\"&amp;Values!$A$17),IF(AND($M104=1,$Z104="ui"),HYPERLINK(Values!$C$18,Values!$A$15&amp;"\"&amp;Values!$A$18),IF(AND($M104=1,$Z104="c"),HYPERLINK(Values!$C$4,Values!$A$4),IF(AND($M104=1,$Z104="p"),HYPERLINK(Values!$C$20&amp;"\"&amp;$E104,Values!$A$15&amp;"\"&amp;Values!$A$20&amp;"\"&amp;$E104),IF(AND($M104=1,$Z104="pr"),HYPERLINK(Values!$C$19,Values!$A$15&amp;"\"&amp;Values!$A$19),IF(AND($M104=1,$Z104="mc"),HYPERLINK(Values!$B$56,Values!$A$55&amp;" "&amp;$G104),IF(AND($M104=1,$Z104=""),"What type of script is it?",HYPERLINK(Values!$B$3&amp;E104&amp;"\"&amp;$H104,"OWNED\"&amp;$E104&amp;"\"&amp;$H104&amp;"\"))))))))))</f>
        <v>NO_License_Required</v>
      </c>
      <c r="AE104" t="s">
        <v>852</v>
      </c>
      <c r="AF104" s="57">
        <v>9.99</v>
      </c>
      <c r="AH104" s="37">
        <f t="shared" si="23"/>
        <v>0</v>
      </c>
      <c r="AI104" s="37">
        <f>IFERROR(IF(AE104="s",AH104*Values!$C$1,AF104*Values!$C$1),"")</f>
        <v>13.686300000000001</v>
      </c>
    </row>
    <row r="105" spans="2:35" x14ac:dyDescent="0.25">
      <c r="B105" s="72">
        <v>1</v>
      </c>
      <c r="C105" s="70">
        <v>100238373</v>
      </c>
      <c r="D105" s="7">
        <v>41970</v>
      </c>
      <c r="E105" s="1" t="s">
        <v>1653</v>
      </c>
      <c r="F105" t="s">
        <v>1654</v>
      </c>
      <c r="G105" s="5" t="s">
        <v>1655</v>
      </c>
      <c r="H105" t="s">
        <v>1656</v>
      </c>
      <c r="I105" s="50" t="str">
        <f t="shared" si="18"/>
        <v>exportforclient</v>
      </c>
      <c r="J105" t="s">
        <v>116</v>
      </c>
      <c r="K105" s="2" t="str">
        <f t="shared" si="19"/>
        <v>No license required</v>
      </c>
      <c r="L105" t="str">
        <f t="shared" si="20"/>
        <v>CS5</v>
      </c>
      <c r="M105" s="72">
        <v>1</v>
      </c>
      <c r="N105" t="str">
        <f t="shared" si="21"/>
        <v>YES</v>
      </c>
      <c r="O105" t="s">
        <v>196</v>
      </c>
      <c r="P105" t="s">
        <v>134</v>
      </c>
      <c r="Q105" s="13" t="s">
        <v>1657</v>
      </c>
      <c r="R105" s="11">
        <v>41579</v>
      </c>
      <c r="T105" t="s">
        <v>1658</v>
      </c>
      <c r="U105" s="2" t="str">
        <f t="shared" si="22"/>
        <v>exportforclient help</v>
      </c>
      <c r="V105" t="s">
        <v>1659</v>
      </c>
      <c r="W105" s="2" t="str">
        <f>HYPERLINK(Values!$B$3&amp;E105&amp;"\"&amp;$H105,"OWNED\"&amp;$E105&amp;"\"&amp;$H105&amp;"\")</f>
        <v>OWNED\Eduardo Iglesias\exportforclient_v1.01\</v>
      </c>
      <c r="X105" s="2" t="s">
        <v>44</v>
      </c>
      <c r="Y105" s="15" t="s">
        <v>1113</v>
      </c>
      <c r="Z105" s="15" t="s">
        <v>1113</v>
      </c>
      <c r="AA105" s="2" t="str">
        <f>IF($Z105="un",HYPERLINK(Values!$B$74,Values!$A$68),IF($Z105="s",HYPERLINK(Values!$C$47,Values!$A$46&amp;"\"&amp;Values!$A$17),IF($Z105="ui",HYPERLINK(Values!$C$48,Values!$A$46&amp;"\"&amp;Values!$A$18),IF($Z105="c",HYPERLINK(Values!$C$4,Values!$A$4),IF($Z105="p",HYPERLINK(Values!$C$50&amp;"\"&amp;$E105,Values!$A$46&amp;"\"&amp;Values!$A$20&amp;"\"&amp;$E105),IF($Z105="pr",HYPERLINK(Values!$C$49,Values!$A$46&amp;"\"&amp;Values!$A$19),IF($Z105="ex",HYPERLINK(Values!$B$54,Values!$A$53&amp;" folder "&amp;$G105),IF($Z105="","What type of script is it?",IF($Z105="mc",HYPERLINK(Values!$B$57&amp;"\"&amp;$E105,Values!$A$55&amp;" "&amp;$E105&amp;"\"&amp;$G105),HYPERLINK(Values!$B$3&amp;E105&amp;"\"&amp;$H105,"OWNED\"&amp;$E105&amp;"\"&amp;$H105&amp;"\"))))))))))</f>
        <v>NO_License_Required</v>
      </c>
      <c r="AB105" s="2" t="str">
        <f>IF($Z105="un",HYPERLINK(Values!$B$73,Values!$A$68),IF($Z105="s",HYPERLINK(Values!$C$41,Values!$A$40&amp;"\"&amp;Values!$A$17),IF($Z105="ui",HYPERLINK(Values!$C$42,Values!$A$40&amp;"\"&amp;Values!$A$18),IF($Z105="c",HYPERLINK(Values!$C$4,Values!$A$4),IF($Z105="p",HYPERLINK(Values!$C$45&amp;"\"&amp;$E105,Values!$A$40&amp;"\"&amp;Values!$A$20&amp;"\"&amp;$E105),IF($Z105="pr",HYPERLINK(Values!$C$44,Values!$A$46&amp;"\"&amp;Values!$A$19),IF($Z105="ex",HYPERLINK(Values!$B$54,Values!$A$53&amp;" folder "&amp;$G105),IF($Z105="","What type of script is it?",IF($Z105="mc",HYPERLINK(Values!$B$57&amp;"\"&amp;$E105,Values!$A$55&amp;" "&amp;$E105&amp;"\"&amp;$G105),HYPERLINK(Values!$B$3&amp;F105&amp;"\"&amp;$H105,"OWNED\"&amp;$E105&amp;"\"&amp;$H105&amp;"\"))))))))))</f>
        <v>NO_License_Required</v>
      </c>
      <c r="AC105" s="2" t="str">
        <f>IF($M105=0,"CS6 unsupported",IF(AND($M105=1,$Z105="un"),HYPERLINK(Values!$B$69,Values!$A$68),IF(AND($M105=1,$Z105="s"),HYPERLINK(Values!$C$17,Values!$A$15&amp;"\"&amp;Values!$A$17),IF(AND($M105=1,$Z105="ui"),HYPERLINK(Values!$C$18,Values!$A$15&amp;"\"&amp;Values!$A$18),IF(AND($M105=1,$Z105="c"),HYPERLINK(Values!$C$4,Values!$A$4),IF(AND($M105=1,$Z105="p"),HYPERLINK(Values!$C$20&amp;"\"&amp;$E105,Values!$A$15&amp;"\"&amp;Values!$A$20&amp;"\"&amp;$E105),IF(AND($M105=1,$Z105="pr"),HYPERLINK(Values!$C$19,Values!$A$15&amp;"\"&amp;Values!$A$19),IF(AND($M105=1,$Z105="mc"),HYPERLINK(Values!$B$56,Values!$A$55&amp;" "&amp;$G105),IF(AND($M105=1,$Z105=""),"What type of script is it?",HYPERLINK(Values!$B$3&amp;E105&amp;"\"&amp;$H105,"OWNED\"&amp;$E105&amp;"\"&amp;$H105&amp;"\"))))))))))</f>
        <v>NO_License_Required</v>
      </c>
      <c r="AE105" t="s">
        <v>852</v>
      </c>
      <c r="AF105" s="57">
        <v>9.99</v>
      </c>
      <c r="AH105" s="37">
        <f t="shared" si="23"/>
        <v>0</v>
      </c>
      <c r="AI105" s="37">
        <f>IFERROR(IF(AE105="s",AH105*Values!$C$1,AF105*Values!$C$1),"")</f>
        <v>13.686300000000001</v>
      </c>
    </row>
    <row r="106" spans="2:35" x14ac:dyDescent="0.25">
      <c r="B106" s="72">
        <v>1</v>
      </c>
      <c r="C106" s="70">
        <v>100238373</v>
      </c>
      <c r="D106" s="7">
        <v>41970</v>
      </c>
      <c r="E106" s="1" t="s">
        <v>1346</v>
      </c>
      <c r="F106" t="s">
        <v>1660</v>
      </c>
      <c r="G106" s="5" t="s">
        <v>1661</v>
      </c>
      <c r="H106" t="s">
        <v>1662</v>
      </c>
      <c r="I106" s="50" t="str">
        <f t="shared" si="18"/>
        <v>3d-widgets</v>
      </c>
      <c r="J106" t="s">
        <v>116</v>
      </c>
      <c r="K106" s="2" t="str">
        <f t="shared" si="19"/>
        <v>No license required</v>
      </c>
      <c r="L106" t="str">
        <f t="shared" si="20"/>
        <v>CS3</v>
      </c>
      <c r="M106" s="72">
        <v>1</v>
      </c>
      <c r="N106" t="str">
        <f t="shared" si="21"/>
        <v>YES</v>
      </c>
      <c r="O106" t="s">
        <v>188</v>
      </c>
      <c r="P106" t="s">
        <v>13</v>
      </c>
      <c r="Q106" s="13" t="s">
        <v>1657</v>
      </c>
      <c r="R106" s="11">
        <v>40330</v>
      </c>
      <c r="T106" t="s">
        <v>1663</v>
      </c>
      <c r="U106" s="2" t="str">
        <f t="shared" si="22"/>
        <v>3d-widgets help</v>
      </c>
      <c r="W106" s="2" t="str">
        <f>HYPERLINK(Values!$B$3&amp;E106&amp;"\"&amp;$H106,"OWNED\"&amp;$E106&amp;"\"&amp;$H106&amp;"\")</f>
        <v>OWNED\Ben Rollason\br_3d_widgets_v1.01\</v>
      </c>
      <c r="X106" s="2" t="s">
        <v>44</v>
      </c>
      <c r="Y106" s="15" t="s">
        <v>1113</v>
      </c>
      <c r="Z106" s="15" t="s">
        <v>1113</v>
      </c>
      <c r="AA106" s="2" t="str">
        <f>IF($Z106="un",HYPERLINK(Values!$B$74,Values!$A$68),IF($Z106="s",HYPERLINK(Values!$C$47,Values!$A$46&amp;"\"&amp;Values!$A$17),IF($Z106="ui",HYPERLINK(Values!$C$48,Values!$A$46&amp;"\"&amp;Values!$A$18),IF($Z106="c",HYPERLINK(Values!$C$4,Values!$A$4),IF($Z106="p",HYPERLINK(Values!$C$50&amp;"\"&amp;$E106,Values!$A$46&amp;"\"&amp;Values!$A$20&amp;"\"&amp;$E106),IF($Z106="pr",HYPERLINK(Values!$C$49,Values!$A$46&amp;"\"&amp;Values!$A$19),IF($Z106="ex",HYPERLINK(Values!$B$54,Values!$A$53&amp;" folder "&amp;$G106),IF($Z106="","What type of script is it?",IF($Z106="mc",HYPERLINK(Values!$B$57&amp;"\"&amp;$E106,Values!$A$55&amp;" "&amp;$E106&amp;"\"&amp;$G106),HYPERLINK(Values!$B$3&amp;E106&amp;"\"&amp;$H106,"OWNED\"&amp;$E106&amp;"\"&amp;$H106&amp;"\"))))))))))</f>
        <v>NO_License_Required</v>
      </c>
      <c r="AB106" s="2" t="str">
        <f>IF($Z106="un",HYPERLINK(Values!$B$73,Values!$A$68),IF($Z106="s",HYPERLINK(Values!$C$41,Values!$A$40&amp;"\"&amp;Values!$A$17),IF($Z106="ui",HYPERLINK(Values!$C$42,Values!$A$40&amp;"\"&amp;Values!$A$18),IF($Z106="c",HYPERLINK(Values!$C$4,Values!$A$4),IF($Z106="p",HYPERLINK(Values!$C$45&amp;"\"&amp;$E106,Values!$A$40&amp;"\"&amp;Values!$A$20&amp;"\"&amp;$E106),IF($Z106="pr",HYPERLINK(Values!$C$44,Values!$A$46&amp;"\"&amp;Values!$A$19),IF($Z106="ex",HYPERLINK(Values!$B$54,Values!$A$53&amp;" folder "&amp;$G106),IF($Z106="","What type of script is it?",IF($Z106="mc",HYPERLINK(Values!$B$57&amp;"\"&amp;$E106,Values!$A$55&amp;" "&amp;$E106&amp;"\"&amp;$G106),HYPERLINK(Values!$B$3&amp;F106&amp;"\"&amp;$H106,"OWNED\"&amp;$E106&amp;"\"&amp;$H106&amp;"\"))))))))))</f>
        <v>NO_License_Required</v>
      </c>
      <c r="AC106" s="2" t="str">
        <f>IF($M106=0,"CS6 unsupported",IF(AND($M106=1,$Z106="un"),HYPERLINK(Values!$B$69,Values!$A$68),IF(AND($M106=1,$Z106="s"),HYPERLINK(Values!$C$17,Values!$A$15&amp;"\"&amp;Values!$A$17),IF(AND($M106=1,$Z106="ui"),HYPERLINK(Values!$C$18,Values!$A$15&amp;"\"&amp;Values!$A$18),IF(AND($M106=1,$Z106="c"),HYPERLINK(Values!$C$4,Values!$A$4),IF(AND($M106=1,$Z106="p"),HYPERLINK(Values!$C$20&amp;"\"&amp;$E106,Values!$A$15&amp;"\"&amp;Values!$A$20&amp;"\"&amp;$E106),IF(AND($M106=1,$Z106="pr"),HYPERLINK(Values!$C$19,Values!$A$15&amp;"\"&amp;Values!$A$19),IF(AND($M106=1,$Z106="mc"),HYPERLINK(Values!$B$56,Values!$A$55&amp;" "&amp;$G106),IF(AND($M106=1,$Z106=""),"What type of script is it?",HYPERLINK(Values!$B$3&amp;E106&amp;"\"&amp;$H106,"OWNED\"&amp;$E106&amp;"\"&amp;$H106&amp;"\"))))))))))</f>
        <v>NO_License_Required</v>
      </c>
      <c r="AE106" t="s">
        <v>852</v>
      </c>
      <c r="AF106" s="57">
        <v>9.99</v>
      </c>
      <c r="AH106" s="37">
        <f t="shared" si="23"/>
        <v>0</v>
      </c>
      <c r="AI106" s="37">
        <f>IFERROR(IF(AE106="s",AH106*Values!$C$1,AF106*Values!$C$1),"")</f>
        <v>13.686300000000001</v>
      </c>
    </row>
    <row r="107" spans="2:35" x14ac:dyDescent="0.25">
      <c r="B107" s="72">
        <v>1</v>
      </c>
      <c r="C107" s="70">
        <v>100238373</v>
      </c>
      <c r="D107" s="7">
        <v>41970</v>
      </c>
      <c r="E107" s="1" t="s">
        <v>1664</v>
      </c>
      <c r="F107" t="s">
        <v>1665</v>
      </c>
      <c r="G107" s="5" t="s">
        <v>1666</v>
      </c>
      <c r="H107" t="s">
        <v>1667</v>
      </c>
      <c r="I107" s="50" t="str">
        <f t="shared" si="18"/>
        <v>lcdeffect</v>
      </c>
      <c r="J107" t="s">
        <v>116</v>
      </c>
      <c r="K107" s="2" t="str">
        <f t="shared" si="19"/>
        <v>No license required</v>
      </c>
      <c r="L107" t="str">
        <f t="shared" si="20"/>
        <v>CS3</v>
      </c>
      <c r="M107" s="72">
        <v>1</v>
      </c>
      <c r="N107" t="str">
        <f t="shared" si="21"/>
        <v>YES</v>
      </c>
      <c r="O107" t="s">
        <v>188</v>
      </c>
      <c r="P107" t="s">
        <v>134</v>
      </c>
      <c r="Q107" s="13" t="s">
        <v>197</v>
      </c>
      <c r="R107" s="11">
        <v>40299</v>
      </c>
      <c r="T107" t="s">
        <v>1668</v>
      </c>
      <c r="U107" s="2" t="str">
        <f t="shared" si="22"/>
        <v>lcdeffect help</v>
      </c>
      <c r="W107" s="2" t="str">
        <f>HYPERLINK(Values!$B$3&amp;E107&amp;"\"&amp;$H107,"OWNED\"&amp;$E107&amp;"\"&amp;$H107&amp;"\")</f>
        <v>OWNED\llcheesell Scripts\lcdeffect_v1.1\</v>
      </c>
      <c r="X107" s="2" t="s">
        <v>44</v>
      </c>
      <c r="Y107" s="15" t="s">
        <v>1113</v>
      </c>
      <c r="Z107" s="15" t="s">
        <v>1113</v>
      </c>
      <c r="AA107" s="2" t="str">
        <f>IF($Z107="un",HYPERLINK(Values!$B$74,Values!$A$68),IF($Z107="s",HYPERLINK(Values!$C$47,Values!$A$46&amp;"\"&amp;Values!$A$17),IF($Z107="ui",HYPERLINK(Values!$C$48,Values!$A$46&amp;"\"&amp;Values!$A$18),IF($Z107="c",HYPERLINK(Values!$C$4,Values!$A$4),IF($Z107="p",HYPERLINK(Values!$C$50&amp;"\"&amp;$E107,Values!$A$46&amp;"\"&amp;Values!$A$20&amp;"\"&amp;$E107),IF($Z107="pr",HYPERLINK(Values!$C$49,Values!$A$46&amp;"\"&amp;Values!$A$19),IF($Z107="ex",HYPERLINK(Values!$B$54,Values!$A$53&amp;" folder "&amp;$G107),IF($Z107="","What type of script is it?",IF($Z107="mc",HYPERLINK(Values!$B$57&amp;"\"&amp;$E107,Values!$A$55&amp;" "&amp;$E107&amp;"\"&amp;$G107),HYPERLINK(Values!$B$3&amp;E107&amp;"\"&amp;$H107,"OWNED\"&amp;$E107&amp;"\"&amp;$H107&amp;"\"))))))))))</f>
        <v>NO_License_Required</v>
      </c>
      <c r="AB107" s="2" t="str">
        <f>IF($Z107="un",HYPERLINK(Values!$B$73,Values!$A$68),IF($Z107="s",HYPERLINK(Values!$C$41,Values!$A$40&amp;"\"&amp;Values!$A$17),IF($Z107="ui",HYPERLINK(Values!$C$42,Values!$A$40&amp;"\"&amp;Values!$A$18),IF($Z107="c",HYPERLINK(Values!$C$4,Values!$A$4),IF($Z107="p",HYPERLINK(Values!$C$45&amp;"\"&amp;$E107,Values!$A$40&amp;"\"&amp;Values!$A$20&amp;"\"&amp;$E107),IF($Z107="pr",HYPERLINK(Values!$C$44,Values!$A$46&amp;"\"&amp;Values!$A$19),IF($Z107="ex",HYPERLINK(Values!$B$54,Values!$A$53&amp;" folder "&amp;$G107),IF($Z107="","What type of script is it?",IF($Z107="mc",HYPERLINK(Values!$B$57&amp;"\"&amp;$E107,Values!$A$55&amp;" "&amp;$E107&amp;"\"&amp;$G107),HYPERLINK(Values!$B$3&amp;F107&amp;"\"&amp;$H107,"OWNED\"&amp;$E107&amp;"\"&amp;$H107&amp;"\"))))))))))</f>
        <v>NO_License_Required</v>
      </c>
      <c r="AC107" s="2" t="str">
        <f>IF($M107=0,"CS6 unsupported",IF(AND($M107=1,$Z107="un"),HYPERLINK(Values!$B$69,Values!$A$68),IF(AND($M107=1,$Z107="s"),HYPERLINK(Values!$C$17,Values!$A$15&amp;"\"&amp;Values!$A$17),IF(AND($M107=1,$Z107="ui"),HYPERLINK(Values!$C$18,Values!$A$15&amp;"\"&amp;Values!$A$18),IF(AND($M107=1,$Z107="c"),HYPERLINK(Values!$C$4,Values!$A$4),IF(AND($M107=1,$Z107="p"),HYPERLINK(Values!$C$20&amp;"\"&amp;$E107,Values!$A$15&amp;"\"&amp;Values!$A$20&amp;"\"&amp;$E107),IF(AND($M107=1,$Z107="pr"),HYPERLINK(Values!$C$19,Values!$A$15&amp;"\"&amp;Values!$A$19),IF(AND($M107=1,$Z107="mc"),HYPERLINK(Values!$B$56,Values!$A$55&amp;" "&amp;$G107),IF(AND($M107=1,$Z107=""),"What type of script is it?",HYPERLINK(Values!$B$3&amp;E107&amp;"\"&amp;$H107,"OWNED\"&amp;$E107&amp;"\"&amp;$H107&amp;"\"))))))))))</f>
        <v>NO_License_Required</v>
      </c>
      <c r="AD107" t="s">
        <v>1669</v>
      </c>
      <c r="AE107" t="s">
        <v>852</v>
      </c>
      <c r="AF107" s="57">
        <v>9.99</v>
      </c>
      <c r="AH107" s="37">
        <f t="shared" si="23"/>
        <v>0</v>
      </c>
      <c r="AI107" s="37">
        <f>IFERROR(IF(AE107="s",AH107*Values!$C$1,AF107*Values!$C$1),"")</f>
        <v>13.686300000000001</v>
      </c>
    </row>
    <row r="108" spans="2:35" x14ac:dyDescent="0.25">
      <c r="B108" s="72">
        <v>1</v>
      </c>
      <c r="C108" s="70">
        <v>100185985</v>
      </c>
      <c r="D108" s="7">
        <v>41800</v>
      </c>
      <c r="E108" s="1" t="s">
        <v>561</v>
      </c>
      <c r="F108" t="s">
        <v>1670</v>
      </c>
      <c r="G108" s="5" t="s">
        <v>1671</v>
      </c>
      <c r="H108" t="s">
        <v>1672</v>
      </c>
      <c r="I108" s="50" t="str">
        <f t="shared" si="18"/>
        <v>chameleon</v>
      </c>
      <c r="J108" t="s">
        <v>116</v>
      </c>
      <c r="K108" s="2" t="str">
        <f t="shared" si="19"/>
        <v>No license required</v>
      </c>
      <c r="L108" t="str">
        <f t="shared" si="20"/>
        <v>CS3</v>
      </c>
      <c r="M108" s="72">
        <v>1</v>
      </c>
      <c r="N108" t="str">
        <f t="shared" si="21"/>
        <v>YES</v>
      </c>
      <c r="O108" t="s">
        <v>188</v>
      </c>
      <c r="P108" t="s">
        <v>180</v>
      </c>
      <c r="Q108" s="13" t="s">
        <v>572</v>
      </c>
      <c r="R108" s="11">
        <v>41507</v>
      </c>
      <c r="T108" t="s">
        <v>1673</v>
      </c>
      <c r="U108" s="2" t="str">
        <f t="shared" si="22"/>
        <v>chameleon help</v>
      </c>
      <c r="V108" t="s">
        <v>1674</v>
      </c>
      <c r="W108" s="2" t="str">
        <f>HYPERLINK(Values!$B$3&amp;E108&amp;"\"&amp;$H108,"OWNED\"&amp;$E108&amp;"\"&amp;$H108&amp;"\")</f>
        <v>OWNED\mamoworld\chameleon_v2_1\</v>
      </c>
      <c r="X108" s="2" t="s">
        <v>44</v>
      </c>
      <c r="Y108" s="15" t="s">
        <v>1113</v>
      </c>
      <c r="Z108" s="15" t="s">
        <v>1113</v>
      </c>
      <c r="AA108" s="2" t="str">
        <f>IF($Z108="un",HYPERLINK(Values!$B$74,Values!$A$68),IF($Z108="s",HYPERLINK(Values!$C$47,Values!$A$46&amp;"\"&amp;Values!$A$17),IF($Z108="ui",HYPERLINK(Values!$C$48,Values!$A$46&amp;"\"&amp;Values!$A$18),IF($Z108="c",HYPERLINK(Values!$C$4,Values!$A$4),IF($Z108="p",HYPERLINK(Values!$C$50&amp;"\"&amp;$E108,Values!$A$46&amp;"\"&amp;Values!$A$20&amp;"\"&amp;$E108),IF($Z108="pr",HYPERLINK(Values!$C$49,Values!$A$46&amp;"\"&amp;Values!$A$19),IF($Z108="ex",HYPERLINK(Values!$B$54,Values!$A$53&amp;" folder "&amp;$G108),IF($Z108="","What type of script is it?",IF($Z108="mc",HYPERLINK(Values!$B$57&amp;"\"&amp;$E108,Values!$A$55&amp;" "&amp;$E108&amp;"\"&amp;$G108),HYPERLINK(Values!$B$3&amp;E108&amp;"\"&amp;$H108,"OWNED\"&amp;$E108&amp;"\"&amp;$H108&amp;"\"))))))))))</f>
        <v>NO_License_Required</v>
      </c>
      <c r="AB108" s="2" t="str">
        <f>IF($Z108="un",HYPERLINK(Values!$B$73,Values!$A$68),IF($Z108="s",HYPERLINK(Values!$C$41,Values!$A$40&amp;"\"&amp;Values!$A$17),IF($Z108="ui",HYPERLINK(Values!$C$42,Values!$A$40&amp;"\"&amp;Values!$A$18),IF($Z108="c",HYPERLINK(Values!$C$4,Values!$A$4),IF($Z108="p",HYPERLINK(Values!$C$45&amp;"\"&amp;$E108,Values!$A$40&amp;"\"&amp;Values!$A$20&amp;"\"&amp;$E108),IF($Z108="pr",HYPERLINK(Values!$C$44,Values!$A$46&amp;"\"&amp;Values!$A$19),IF($Z108="ex",HYPERLINK(Values!$B$54,Values!$A$53&amp;" folder "&amp;$G108),IF($Z108="","What type of script is it?",IF($Z108="mc",HYPERLINK(Values!$B$57&amp;"\"&amp;$E108,Values!$A$55&amp;" "&amp;$E108&amp;"\"&amp;$G108),HYPERLINK(Values!$B$3&amp;F108&amp;"\"&amp;$H108,"OWNED\"&amp;$E108&amp;"\"&amp;$H108&amp;"\"))))))))))</f>
        <v>NO_License_Required</v>
      </c>
      <c r="AC108" s="2" t="str">
        <f>IF($M108=0,"CS6 unsupported",IF(AND($M108=1,$Z108="un"),HYPERLINK(Values!$B$69,Values!$A$68),IF(AND($M108=1,$Z108="s"),HYPERLINK(Values!$C$17,Values!$A$15&amp;"\"&amp;Values!$A$17),IF(AND($M108=1,$Z108="ui"),HYPERLINK(Values!$C$18,Values!$A$15&amp;"\"&amp;Values!$A$18),IF(AND($M108=1,$Z108="c"),HYPERLINK(Values!$C$4,Values!$A$4),IF(AND($M108=1,$Z108="p"),HYPERLINK(Values!$C$20&amp;"\"&amp;$E108,Values!$A$15&amp;"\"&amp;Values!$A$20&amp;"\"&amp;$E108),IF(AND($M108=1,$Z108="pr"),HYPERLINK(Values!$C$19,Values!$A$15&amp;"\"&amp;Values!$A$19),IF(AND($M108=1,$Z108="mc"),HYPERLINK(Values!$B$56,Values!$A$55&amp;" "&amp;$G108),IF(AND($M108=1,$Z108=""),"What type of script is it?",HYPERLINK(Values!$B$3&amp;E108&amp;"\"&amp;$H108,"OWNED\"&amp;$E108&amp;"\"&amp;$H108&amp;"\"))))))))))</f>
        <v>NO_License_Required</v>
      </c>
      <c r="AE108" t="s">
        <v>852</v>
      </c>
      <c r="AF108" s="57" t="s">
        <v>1675</v>
      </c>
      <c r="AH108" s="37">
        <v>0</v>
      </c>
      <c r="AI108" s="37" t="str">
        <f>IFERROR(IF(AE108="s",AH108*Values!$C$1,AF108*Values!$C$1),"")</f>
        <v/>
      </c>
    </row>
    <row r="109" spans="2:35" x14ac:dyDescent="0.25">
      <c r="B109" s="72">
        <v>1</v>
      </c>
      <c r="C109" s="70">
        <v>100161764</v>
      </c>
      <c r="D109" s="7">
        <v>41727</v>
      </c>
      <c r="E109" s="1" t="s">
        <v>501</v>
      </c>
      <c r="F109" t="s">
        <v>1676</v>
      </c>
      <c r="G109" s="5" t="s">
        <v>1677</v>
      </c>
      <c r="H109" t="s">
        <v>1678</v>
      </c>
      <c r="I109" s="50" t="str">
        <f t="shared" si="18"/>
        <v>the-loopmaker</v>
      </c>
      <c r="J109" t="s">
        <v>116</v>
      </c>
      <c r="K109" s="2" t="str">
        <f t="shared" si="19"/>
        <v>No license required</v>
      </c>
      <c r="L109" t="str">
        <f t="shared" si="20"/>
        <v>NO</v>
      </c>
      <c r="M109" s="72">
        <v>1</v>
      </c>
      <c r="N109" t="str">
        <f t="shared" si="21"/>
        <v>YES</v>
      </c>
      <c r="O109" t="s">
        <v>13</v>
      </c>
      <c r="P109" t="s">
        <v>180</v>
      </c>
      <c r="Q109" s="13" t="s">
        <v>1166</v>
      </c>
      <c r="R109" s="11">
        <v>42570</v>
      </c>
      <c r="T109" t="s">
        <v>1679</v>
      </c>
      <c r="U109" s="2" t="str">
        <f t="shared" si="22"/>
        <v>the-loopmaker help</v>
      </c>
      <c r="V109" t="s">
        <v>1680</v>
      </c>
      <c r="W109" s="2" t="str">
        <f>HYPERLINK(Values!$B$3&amp;E109&amp;"\"&amp;$H109,"OWNED\"&amp;$E109&amp;"\"&amp;$H109&amp;"\")</f>
        <v>OWNED\Lloyd Alvarez\the_loopmaker_v1.7\</v>
      </c>
      <c r="X109" s="2" t="s">
        <v>44</v>
      </c>
      <c r="Y109" s="15" t="s">
        <v>1113</v>
      </c>
      <c r="Z109" s="15" t="s">
        <v>1113</v>
      </c>
      <c r="AA109" s="2" t="str">
        <f>IF($Z109="un",HYPERLINK(Values!$B$74,Values!$A$68),IF($Z109="s",HYPERLINK(Values!$C$47,Values!$A$46&amp;"\"&amp;Values!$A$17),IF($Z109="ui",HYPERLINK(Values!$C$48,Values!$A$46&amp;"\"&amp;Values!$A$18),IF($Z109="c",HYPERLINK(Values!$C$4,Values!$A$4),IF($Z109="p",HYPERLINK(Values!$C$50&amp;"\"&amp;$E109,Values!$A$46&amp;"\"&amp;Values!$A$20&amp;"\"&amp;$E109),IF($Z109="pr",HYPERLINK(Values!$C$49,Values!$A$46&amp;"\"&amp;Values!$A$19),IF($Z109="ex",HYPERLINK(Values!$B$54,Values!$A$53&amp;" folder "&amp;$G109),IF($Z109="","What type of script is it?",IF($Z109="mc",HYPERLINK(Values!$B$57&amp;"\"&amp;$E109,Values!$A$55&amp;" "&amp;$E109&amp;"\"&amp;$G109),HYPERLINK(Values!$B$3&amp;E109&amp;"\"&amp;$H109,"OWNED\"&amp;$E109&amp;"\"&amp;$H109&amp;"\"))))))))))</f>
        <v>NO_License_Required</v>
      </c>
      <c r="AB109" s="2" t="str">
        <f>IF($Z109="un",HYPERLINK(Values!$B$73,Values!$A$68),IF($Z109="s",HYPERLINK(Values!$C$41,Values!$A$40&amp;"\"&amp;Values!$A$17),IF($Z109="ui",HYPERLINK(Values!$C$42,Values!$A$40&amp;"\"&amp;Values!$A$18),IF($Z109="c",HYPERLINK(Values!$C$4,Values!$A$4),IF($Z109="p",HYPERLINK(Values!$C$45&amp;"\"&amp;$E109,Values!$A$40&amp;"\"&amp;Values!$A$20&amp;"\"&amp;$E109),IF($Z109="pr",HYPERLINK(Values!$C$44,Values!$A$46&amp;"\"&amp;Values!$A$19),IF($Z109="ex",HYPERLINK(Values!$B$54,Values!$A$53&amp;" folder "&amp;$G109),IF($Z109="","What type of script is it?",IF($Z109="mc",HYPERLINK(Values!$B$57&amp;"\"&amp;$E109,Values!$A$55&amp;" "&amp;$E109&amp;"\"&amp;$G109),HYPERLINK(Values!$B$3&amp;F109&amp;"\"&amp;$H109,"OWNED\"&amp;$E109&amp;"\"&amp;$H109&amp;"\"))))))))))</f>
        <v>NO_License_Required</v>
      </c>
      <c r="AC109" s="2" t="str">
        <f>IF($M109=0,"CS6 unsupported",IF(AND($M109=1,$Z109="un"),HYPERLINK(Values!$B$69,Values!$A$68),IF(AND($M109=1,$Z109="s"),HYPERLINK(Values!$C$17,Values!$A$15&amp;"\"&amp;Values!$A$17),IF(AND($M109=1,$Z109="ui"),HYPERLINK(Values!$C$18,Values!$A$15&amp;"\"&amp;Values!$A$18),IF(AND($M109=1,$Z109="c"),HYPERLINK(Values!$C$4,Values!$A$4),IF(AND($M109=1,$Z109="p"),HYPERLINK(Values!$C$20&amp;"\"&amp;$E109,Values!$A$15&amp;"\"&amp;Values!$A$20&amp;"\"&amp;$E109),IF(AND($M109=1,$Z109="pr"),HYPERLINK(Values!$C$19,Values!$A$15&amp;"\"&amp;Values!$A$19),IF(AND($M109=1,$Z109="mc"),HYPERLINK(Values!$B$56,Values!$A$55&amp;" "&amp;$G109),IF(AND($M109=1,$Z109=""),"What type of script is it?",HYPERLINK(Values!$B$3&amp;E109&amp;"\"&amp;$H109,"OWNED\"&amp;$E109&amp;"\"&amp;$H109&amp;"\"))))))))))</f>
        <v>NO_License_Required</v>
      </c>
      <c r="AE109" t="s">
        <v>852</v>
      </c>
      <c r="AF109" s="57">
        <v>14.99</v>
      </c>
      <c r="AH109" s="37">
        <f t="shared" ref="AH109:AH140" si="24">IF(AE109="s",AF109*0.75,IF(AE109="n",AF109*0,""))</f>
        <v>0</v>
      </c>
      <c r="AI109" s="37">
        <f>IFERROR(IF(AE109="s",AH109*Values!$C$1,AF109*Values!$C$1),"")</f>
        <v>20.536300000000001</v>
      </c>
    </row>
    <row r="110" spans="2:35" x14ac:dyDescent="0.25">
      <c r="B110" s="72">
        <v>1</v>
      </c>
      <c r="C110" s="70">
        <v>100161764</v>
      </c>
      <c r="D110" s="7">
        <v>41727</v>
      </c>
      <c r="E110" s="61" t="s">
        <v>1129</v>
      </c>
      <c r="F110" t="s">
        <v>1681</v>
      </c>
      <c r="G110" s="5" t="s">
        <v>1682</v>
      </c>
      <c r="H110" t="s">
        <v>1683</v>
      </c>
      <c r="I110" s="50" t="str">
        <f t="shared" si="18"/>
        <v>autoorientcamera</v>
      </c>
      <c r="J110" t="s">
        <v>116</v>
      </c>
      <c r="K110" s="2" t="str">
        <f t="shared" si="19"/>
        <v>No license required</v>
      </c>
      <c r="L110" t="str">
        <f t="shared" si="20"/>
        <v>CS4</v>
      </c>
      <c r="M110" s="72">
        <v>1</v>
      </c>
      <c r="N110" t="str">
        <f t="shared" si="21"/>
        <v>YES</v>
      </c>
      <c r="O110" t="s">
        <v>151</v>
      </c>
      <c r="P110" t="s">
        <v>165</v>
      </c>
      <c r="Q110" s="13" t="s">
        <v>633</v>
      </c>
      <c r="R110" s="11">
        <v>41244</v>
      </c>
      <c r="T110" t="s">
        <v>1684</v>
      </c>
      <c r="U110" s="2" t="str">
        <f t="shared" si="22"/>
        <v>autoorientcamera help</v>
      </c>
      <c r="W110" s="2" t="str">
        <f>HYPERLINK(Values!$B$3&amp;E110&amp;"\"&amp;$H110,"OWNED\"&amp;$E110&amp;"\"&amp;$H110&amp;"\")</f>
        <v>OWNED\Charles Bordenave\autoorientcamera_2.5\</v>
      </c>
      <c r="X110" s="2" t="s">
        <v>44</v>
      </c>
      <c r="Y110" s="15" t="s">
        <v>1113</v>
      </c>
      <c r="Z110" s="15" t="s">
        <v>1113</v>
      </c>
      <c r="AA110" s="2" t="str">
        <f>IF($Z110="un",HYPERLINK(Values!$B$74,Values!$A$68),IF($Z110="s",HYPERLINK(Values!$C$47,Values!$A$46&amp;"\"&amp;Values!$A$17),IF($Z110="ui",HYPERLINK(Values!$C$48,Values!$A$46&amp;"\"&amp;Values!$A$18),IF($Z110="c",HYPERLINK(Values!$C$4,Values!$A$4),IF($Z110="p",HYPERLINK(Values!$C$50&amp;"\"&amp;$E110,Values!$A$46&amp;"\"&amp;Values!$A$20&amp;"\"&amp;$E110),IF($Z110="pr",HYPERLINK(Values!$C$49,Values!$A$46&amp;"\"&amp;Values!$A$19),IF($Z110="ex",HYPERLINK(Values!$B$54,Values!$A$53&amp;" folder "&amp;$G110),IF($Z110="","What type of script is it?",IF($Z110="mc",HYPERLINK(Values!$B$57&amp;"\"&amp;$E110,Values!$A$55&amp;" "&amp;$E110&amp;"\"&amp;$G110),HYPERLINK(Values!$B$3&amp;E110&amp;"\"&amp;$H110,"OWNED\"&amp;$E110&amp;"\"&amp;$H110&amp;"\"))))))))))</f>
        <v>NO_License_Required</v>
      </c>
      <c r="AB110" s="2" t="str">
        <f>IF($Z110="un",HYPERLINK(Values!$B$73,Values!$A$68),IF($Z110="s",HYPERLINK(Values!$C$41,Values!$A$40&amp;"\"&amp;Values!$A$17),IF($Z110="ui",HYPERLINK(Values!$C$42,Values!$A$40&amp;"\"&amp;Values!$A$18),IF($Z110="c",HYPERLINK(Values!$C$4,Values!$A$4),IF($Z110="p",HYPERLINK(Values!$C$45&amp;"\"&amp;$E110,Values!$A$40&amp;"\"&amp;Values!$A$20&amp;"\"&amp;$E110),IF($Z110="pr",HYPERLINK(Values!$C$44,Values!$A$46&amp;"\"&amp;Values!$A$19),IF($Z110="ex",HYPERLINK(Values!$B$54,Values!$A$53&amp;" folder "&amp;$G110),IF($Z110="","What type of script is it?",IF($Z110="mc",HYPERLINK(Values!$B$57&amp;"\"&amp;$E110,Values!$A$55&amp;" "&amp;$E110&amp;"\"&amp;$G110),HYPERLINK(Values!$B$3&amp;F110&amp;"\"&amp;$H110,"OWNED\"&amp;$E110&amp;"\"&amp;$H110&amp;"\"))))))))))</f>
        <v>NO_License_Required</v>
      </c>
      <c r="AC110" s="2" t="str">
        <f>IF($M110=0,"CS6 unsupported",IF(AND($M110=1,$Z110="un"),HYPERLINK(Values!$B$69,Values!$A$68),IF(AND($M110=1,$Z110="s"),HYPERLINK(Values!$C$17,Values!$A$15&amp;"\"&amp;Values!$A$17),IF(AND($M110=1,$Z110="ui"),HYPERLINK(Values!$C$18,Values!$A$15&amp;"\"&amp;Values!$A$18),IF(AND($M110=1,$Z110="c"),HYPERLINK(Values!$C$4,Values!$A$4),IF(AND($M110=1,$Z110="p"),HYPERLINK(Values!$C$20&amp;"\"&amp;$E110,Values!$A$15&amp;"\"&amp;Values!$A$20&amp;"\"&amp;$E110),IF(AND($M110=1,$Z110="pr"),HYPERLINK(Values!$C$19,Values!$A$15&amp;"\"&amp;Values!$A$19),IF(AND($M110=1,$Z110="mc"),HYPERLINK(Values!$B$56,Values!$A$55&amp;" "&amp;$G110),IF(AND($M110=1,$Z110=""),"What type of script is it?",HYPERLINK(Values!$B$3&amp;E110&amp;"\"&amp;$H110,"OWNED\"&amp;$E110&amp;"\"&amp;$H110&amp;"\"))))))))))</f>
        <v>NO_License_Required</v>
      </c>
      <c r="AE110" t="s">
        <v>852</v>
      </c>
      <c r="AF110" s="57">
        <v>9.99</v>
      </c>
      <c r="AH110" s="37">
        <f t="shared" si="24"/>
        <v>0</v>
      </c>
      <c r="AI110" s="37">
        <f>IFERROR(IF(AE110="s",AH110*Values!$C$1,AF110*Values!$C$1),"")</f>
        <v>13.686300000000001</v>
      </c>
    </row>
    <row r="111" spans="2:35" x14ac:dyDescent="0.25">
      <c r="B111" s="72">
        <v>1</v>
      </c>
      <c r="C111" s="70">
        <v>100161764</v>
      </c>
      <c r="D111" s="7">
        <v>41727</v>
      </c>
      <c r="E111" s="1" t="s">
        <v>1253</v>
      </c>
      <c r="F111" t="s">
        <v>1685</v>
      </c>
      <c r="G111" s="5" t="s">
        <v>1686</v>
      </c>
      <c r="H111" t="s">
        <v>1687</v>
      </c>
      <c r="I111" s="50" t="str">
        <f t="shared" si="18"/>
        <v>camera-instancer</v>
      </c>
      <c r="J111" t="s">
        <v>116</v>
      </c>
      <c r="K111" s="2" t="str">
        <f t="shared" si="19"/>
        <v>No license required</v>
      </c>
      <c r="L111" t="str">
        <f t="shared" si="20"/>
        <v>CS4</v>
      </c>
      <c r="M111" s="72">
        <v>1</v>
      </c>
      <c r="N111" t="str">
        <f t="shared" si="21"/>
        <v>YES</v>
      </c>
      <c r="O111" t="s">
        <v>151</v>
      </c>
      <c r="P111" t="s">
        <v>134</v>
      </c>
      <c r="Q111" s="13" t="s">
        <v>241</v>
      </c>
      <c r="R111" s="11">
        <v>41640</v>
      </c>
      <c r="T111" t="s">
        <v>1688</v>
      </c>
      <c r="U111" s="2" t="str">
        <f t="shared" si="22"/>
        <v>camera-instancer help</v>
      </c>
      <c r="W111" s="2" t="str">
        <f>HYPERLINK(Values!$B$3&amp;E111&amp;"\"&amp;$H111,"OWNED\"&amp;$E111&amp;"\"&amp;$H111&amp;"\")</f>
        <v>OWNED\Blurrypixel Software\camerainstancer_v1.0\</v>
      </c>
      <c r="X111" s="2" t="s">
        <v>44</v>
      </c>
      <c r="Y111" s="15" t="s">
        <v>1113</v>
      </c>
      <c r="Z111" s="15" t="s">
        <v>1113</v>
      </c>
      <c r="AA111" s="2" t="str">
        <f>IF($Z111="un",HYPERLINK(Values!$B$74,Values!$A$68),IF($Z111="s",HYPERLINK(Values!$C$47,Values!$A$46&amp;"\"&amp;Values!$A$17),IF($Z111="ui",HYPERLINK(Values!$C$48,Values!$A$46&amp;"\"&amp;Values!$A$18),IF($Z111="c",HYPERLINK(Values!$C$4,Values!$A$4),IF($Z111="p",HYPERLINK(Values!$C$50&amp;"\"&amp;$E111,Values!$A$46&amp;"\"&amp;Values!$A$20&amp;"\"&amp;$E111),IF($Z111="pr",HYPERLINK(Values!$C$49,Values!$A$46&amp;"\"&amp;Values!$A$19),IF($Z111="ex",HYPERLINK(Values!$B$54,Values!$A$53&amp;" folder "&amp;$G111),IF($Z111="","What type of script is it?",IF($Z111="mc",HYPERLINK(Values!$B$57&amp;"\"&amp;$E111,Values!$A$55&amp;" "&amp;$E111&amp;"\"&amp;$G111),HYPERLINK(Values!$B$3&amp;E111&amp;"\"&amp;$H111,"OWNED\"&amp;$E111&amp;"\"&amp;$H111&amp;"\"))))))))))</f>
        <v>NO_License_Required</v>
      </c>
      <c r="AB111" s="2" t="str">
        <f>IF($Z111="un",HYPERLINK(Values!$B$73,Values!$A$68),IF($Z111="s",HYPERLINK(Values!$C$41,Values!$A$40&amp;"\"&amp;Values!$A$17),IF($Z111="ui",HYPERLINK(Values!$C$42,Values!$A$40&amp;"\"&amp;Values!$A$18),IF($Z111="c",HYPERLINK(Values!$C$4,Values!$A$4),IF($Z111="p",HYPERLINK(Values!$C$45&amp;"\"&amp;$E111,Values!$A$40&amp;"\"&amp;Values!$A$20&amp;"\"&amp;$E111),IF($Z111="pr",HYPERLINK(Values!$C$44,Values!$A$46&amp;"\"&amp;Values!$A$19),IF($Z111="ex",HYPERLINK(Values!$B$54,Values!$A$53&amp;" folder "&amp;$G111),IF($Z111="","What type of script is it?",IF($Z111="mc",HYPERLINK(Values!$B$57&amp;"\"&amp;$E111,Values!$A$55&amp;" "&amp;$E111&amp;"\"&amp;$G111),HYPERLINK(Values!$B$3&amp;F111&amp;"\"&amp;$H111,"OWNED\"&amp;$E111&amp;"\"&amp;$H111&amp;"\"))))))))))</f>
        <v>NO_License_Required</v>
      </c>
      <c r="AC111" s="2" t="str">
        <f>IF($M111=0,"CS6 unsupported",IF(AND($M111=1,$Z111="un"),HYPERLINK(Values!$B$69,Values!$A$68),IF(AND($M111=1,$Z111="s"),HYPERLINK(Values!$C$17,Values!$A$15&amp;"\"&amp;Values!$A$17),IF(AND($M111=1,$Z111="ui"),HYPERLINK(Values!$C$18,Values!$A$15&amp;"\"&amp;Values!$A$18),IF(AND($M111=1,$Z111="c"),HYPERLINK(Values!$C$4,Values!$A$4),IF(AND($M111=1,$Z111="p"),HYPERLINK(Values!$C$20&amp;"\"&amp;$E111,Values!$A$15&amp;"\"&amp;Values!$A$20&amp;"\"&amp;$E111),IF(AND($M111=1,$Z111="pr"),HYPERLINK(Values!$C$19,Values!$A$15&amp;"\"&amp;Values!$A$19),IF(AND($M111=1,$Z111="mc"),HYPERLINK(Values!$B$56,Values!$A$55&amp;" "&amp;$G111),IF(AND($M111=1,$Z111=""),"What type of script is it?",HYPERLINK(Values!$B$3&amp;E111&amp;"\"&amp;$H111,"OWNED\"&amp;$E111&amp;"\"&amp;$H111&amp;"\"))))))))))</f>
        <v>NO_License_Required</v>
      </c>
      <c r="AE111" t="s">
        <v>852</v>
      </c>
      <c r="AF111" s="57">
        <v>9.99</v>
      </c>
      <c r="AH111" s="37">
        <f t="shared" si="24"/>
        <v>0</v>
      </c>
      <c r="AI111" s="37">
        <f>IFERROR(IF(AE111="s",AH111*Values!$C$1,AF111*Values!$C$1),"")</f>
        <v>13.686300000000001</v>
      </c>
    </row>
    <row r="112" spans="2:35" x14ac:dyDescent="0.25">
      <c r="B112" s="72">
        <v>1</v>
      </c>
      <c r="C112" s="70">
        <v>100161764</v>
      </c>
      <c r="D112" s="7">
        <v>41727</v>
      </c>
      <c r="E112" s="1" t="s">
        <v>501</v>
      </c>
      <c r="F112" t="s">
        <v>1689</v>
      </c>
      <c r="G112" s="5" t="s">
        <v>1690</v>
      </c>
      <c r="H112" t="s">
        <v>1691</v>
      </c>
      <c r="I112" s="50" t="str">
        <f t="shared" si="18"/>
        <v>3d-text-creator</v>
      </c>
      <c r="J112" t="s">
        <v>116</v>
      </c>
      <c r="K112" s="2" t="str">
        <f t="shared" si="19"/>
        <v>No license required</v>
      </c>
      <c r="L112" t="str">
        <f t="shared" si="20"/>
        <v>NO</v>
      </c>
      <c r="M112" s="72">
        <v>1</v>
      </c>
      <c r="N112" t="str">
        <f t="shared" si="21"/>
        <v>YES</v>
      </c>
      <c r="O112" t="s">
        <v>13</v>
      </c>
      <c r="P112" t="s">
        <v>180</v>
      </c>
      <c r="Q112" s="13" t="s">
        <v>241</v>
      </c>
      <c r="R112" s="11">
        <v>38869</v>
      </c>
      <c r="T112" t="s">
        <v>1692</v>
      </c>
      <c r="U112" s="2" t="str">
        <f t="shared" si="22"/>
        <v>3d-text-creator help</v>
      </c>
      <c r="W112" s="2" t="str">
        <f>HYPERLINK(Values!$B$3&amp;E112&amp;"\"&amp;$H112,"OWNED\"&amp;$E112&amp;"\"&amp;$H112&amp;"\")</f>
        <v>OWNED\Lloyd Alvarez\3d_text_creator\</v>
      </c>
      <c r="X112" s="2" t="s">
        <v>44</v>
      </c>
      <c r="Y112" s="15" t="s">
        <v>1113</v>
      </c>
      <c r="Z112" s="15" t="s">
        <v>1113</v>
      </c>
      <c r="AA112" s="2" t="str">
        <f>IF($Z112="un",HYPERLINK(Values!$B$74,Values!$A$68),IF($Z112="s",HYPERLINK(Values!$C$47,Values!$A$46&amp;"\"&amp;Values!$A$17),IF($Z112="ui",HYPERLINK(Values!$C$48,Values!$A$46&amp;"\"&amp;Values!$A$18),IF($Z112="c",HYPERLINK(Values!$C$4,Values!$A$4),IF($Z112="p",HYPERLINK(Values!$C$50&amp;"\"&amp;$E112,Values!$A$46&amp;"\"&amp;Values!$A$20&amp;"\"&amp;$E112),IF($Z112="pr",HYPERLINK(Values!$C$49,Values!$A$46&amp;"\"&amp;Values!$A$19),IF($Z112="ex",HYPERLINK(Values!$B$54,Values!$A$53&amp;" folder "&amp;$G112),IF($Z112="","What type of script is it?",IF($Z112="mc",HYPERLINK(Values!$B$57&amp;"\"&amp;$E112,Values!$A$55&amp;" "&amp;$E112&amp;"\"&amp;$G112),HYPERLINK(Values!$B$3&amp;E112&amp;"\"&amp;$H112,"OWNED\"&amp;$E112&amp;"\"&amp;$H112&amp;"\"))))))))))</f>
        <v>NO_License_Required</v>
      </c>
      <c r="AB112" s="2" t="str">
        <f>IF($Z112="un",HYPERLINK(Values!$B$73,Values!$A$68),IF($Z112="s",HYPERLINK(Values!$C$41,Values!$A$40&amp;"\"&amp;Values!$A$17),IF($Z112="ui",HYPERLINK(Values!$C$42,Values!$A$40&amp;"\"&amp;Values!$A$18),IF($Z112="c",HYPERLINK(Values!$C$4,Values!$A$4),IF($Z112="p",HYPERLINK(Values!$C$45&amp;"\"&amp;$E112,Values!$A$40&amp;"\"&amp;Values!$A$20&amp;"\"&amp;$E112),IF($Z112="pr",HYPERLINK(Values!$C$44,Values!$A$46&amp;"\"&amp;Values!$A$19),IF($Z112="ex",HYPERLINK(Values!$B$54,Values!$A$53&amp;" folder "&amp;$G112),IF($Z112="","What type of script is it?",IF($Z112="mc",HYPERLINK(Values!$B$57&amp;"\"&amp;$E112,Values!$A$55&amp;" "&amp;$E112&amp;"\"&amp;$G112),HYPERLINK(Values!$B$3&amp;F112&amp;"\"&amp;$H112,"OWNED\"&amp;$E112&amp;"\"&amp;$H112&amp;"\"))))))))))</f>
        <v>NO_License_Required</v>
      </c>
      <c r="AC112" s="2" t="str">
        <f>IF($M112=0,"CS6 unsupported",IF(AND($M112=1,$Z112="un"),HYPERLINK(Values!$B$69,Values!$A$68),IF(AND($M112=1,$Z112="s"),HYPERLINK(Values!$C$17,Values!$A$15&amp;"\"&amp;Values!$A$17),IF(AND($M112=1,$Z112="ui"),HYPERLINK(Values!$C$18,Values!$A$15&amp;"\"&amp;Values!$A$18),IF(AND($M112=1,$Z112="c"),HYPERLINK(Values!$C$4,Values!$A$4),IF(AND($M112=1,$Z112="p"),HYPERLINK(Values!$C$20&amp;"\"&amp;$E112,Values!$A$15&amp;"\"&amp;Values!$A$20&amp;"\"&amp;$E112),IF(AND($M112=1,$Z112="pr"),HYPERLINK(Values!$C$19,Values!$A$15&amp;"\"&amp;Values!$A$19),IF(AND($M112=1,$Z112="mc"),HYPERLINK(Values!$B$56,Values!$A$55&amp;" "&amp;$G112),IF(AND($M112=1,$Z112=""),"What type of script is it?",HYPERLINK(Values!$B$3&amp;E112&amp;"\"&amp;$H112,"OWNED\"&amp;$E112&amp;"\"&amp;$H112&amp;"\"))))))))))</f>
        <v>NO_License_Required</v>
      </c>
      <c r="AE112" t="s">
        <v>852</v>
      </c>
      <c r="AF112" s="57">
        <v>9.99</v>
      </c>
      <c r="AH112" s="37">
        <f t="shared" si="24"/>
        <v>0</v>
      </c>
      <c r="AI112" s="37">
        <f>IFERROR(IF(AE112="s",AH112*Values!$C$1,AF112*Values!$C$1),"")</f>
        <v>13.686300000000001</v>
      </c>
    </row>
    <row r="113" spans="2:36" x14ac:dyDescent="0.25">
      <c r="B113" s="72">
        <v>1</v>
      </c>
      <c r="C113" s="70">
        <v>100161764</v>
      </c>
      <c r="D113" s="7">
        <v>41727</v>
      </c>
      <c r="E113" s="1" t="s">
        <v>561</v>
      </c>
      <c r="F113" t="s">
        <v>1693</v>
      </c>
      <c r="G113" s="5" t="s">
        <v>1694</v>
      </c>
      <c r="H113" t="s">
        <v>1695</v>
      </c>
      <c r="I113" s="50" t="str">
        <f t="shared" si="18"/>
        <v>tracker2mask</v>
      </c>
      <c r="J113" t="s">
        <v>116</v>
      </c>
      <c r="K113" s="2" t="str">
        <f t="shared" si="19"/>
        <v>No license required</v>
      </c>
      <c r="L113" t="str">
        <f t="shared" si="20"/>
        <v>CS3</v>
      </c>
      <c r="M113" s="72">
        <v>1</v>
      </c>
      <c r="N113" t="str">
        <f t="shared" si="21"/>
        <v>YES</v>
      </c>
      <c r="O113" t="s">
        <v>188</v>
      </c>
      <c r="P113" t="s">
        <v>98</v>
      </c>
      <c r="Q113" s="13" t="s">
        <v>1210</v>
      </c>
      <c r="R113" s="11">
        <v>41519</v>
      </c>
      <c r="T113" t="s">
        <v>1696</v>
      </c>
      <c r="U113" s="2" t="str">
        <f t="shared" si="22"/>
        <v>tracker2mask help</v>
      </c>
      <c r="V113" t="s">
        <v>1697</v>
      </c>
      <c r="W113" s="2" t="str">
        <f>HYPERLINK(Values!$B$3&amp;E113&amp;"\"&amp;$H113,"OWNED\"&amp;$E113&amp;"\"&amp;$H113&amp;"\")</f>
        <v>OWNED\mamoworld\tracker2mask_v3_2\</v>
      </c>
      <c r="X113" s="2" t="s">
        <v>44</v>
      </c>
      <c r="Y113" s="15" t="s">
        <v>1113</v>
      </c>
      <c r="Z113" s="15" t="s">
        <v>1113</v>
      </c>
      <c r="AA113" s="2" t="str">
        <f>IF($Z113="un",HYPERLINK(Values!$B$74,Values!$A$68),IF($Z113="s",HYPERLINK(Values!$C$47,Values!$A$46&amp;"\"&amp;Values!$A$17),IF($Z113="ui",HYPERLINK(Values!$C$48,Values!$A$46&amp;"\"&amp;Values!$A$18),IF($Z113="c",HYPERLINK(Values!$C$4,Values!$A$4),IF($Z113="p",HYPERLINK(Values!$C$50&amp;"\"&amp;$E113,Values!$A$46&amp;"\"&amp;Values!$A$20&amp;"\"&amp;$E113),IF($Z113="pr",HYPERLINK(Values!$C$49,Values!$A$46&amp;"\"&amp;Values!$A$19),IF($Z113="ex",HYPERLINK(Values!$B$54,Values!$A$53&amp;" folder "&amp;$G113),IF($Z113="","What type of script is it?",IF($Z113="mc",HYPERLINK(Values!$B$57&amp;"\"&amp;$E113,Values!$A$55&amp;" "&amp;$E113&amp;"\"&amp;$G113),HYPERLINK(Values!$B$3&amp;E113&amp;"\"&amp;$H113,"OWNED\"&amp;$E113&amp;"\"&amp;$H113&amp;"\"))))))))))</f>
        <v>NO_License_Required</v>
      </c>
      <c r="AB113" s="2" t="str">
        <f>IF($Z113="un",HYPERLINK(Values!$B$73,Values!$A$68),IF($Z113="s",HYPERLINK(Values!$C$41,Values!$A$40&amp;"\"&amp;Values!$A$17),IF($Z113="ui",HYPERLINK(Values!$C$42,Values!$A$40&amp;"\"&amp;Values!$A$18),IF($Z113="c",HYPERLINK(Values!$C$4,Values!$A$4),IF($Z113="p",HYPERLINK(Values!$C$45&amp;"\"&amp;$E113,Values!$A$40&amp;"\"&amp;Values!$A$20&amp;"\"&amp;$E113),IF($Z113="pr",HYPERLINK(Values!$C$44,Values!$A$46&amp;"\"&amp;Values!$A$19),IF($Z113="ex",HYPERLINK(Values!$B$54,Values!$A$53&amp;" folder "&amp;$G113),IF($Z113="","What type of script is it?",IF($Z113="mc",HYPERLINK(Values!$B$57&amp;"\"&amp;$E113,Values!$A$55&amp;" "&amp;$E113&amp;"\"&amp;$G113),HYPERLINK(Values!$B$3&amp;F113&amp;"\"&amp;$H113,"OWNED\"&amp;$E113&amp;"\"&amp;$H113&amp;"\"))))))))))</f>
        <v>NO_License_Required</v>
      </c>
      <c r="AC113" s="2" t="str">
        <f>IF($M113=0,"CS6 unsupported",IF(AND($M113=1,$Z113="un"),HYPERLINK(Values!$B$69,Values!$A$68),IF(AND($M113=1,$Z113="s"),HYPERLINK(Values!$C$17,Values!$A$15&amp;"\"&amp;Values!$A$17),IF(AND($M113=1,$Z113="ui"),HYPERLINK(Values!$C$18,Values!$A$15&amp;"\"&amp;Values!$A$18),IF(AND($M113=1,$Z113="c"),HYPERLINK(Values!$C$4,Values!$A$4),IF(AND($M113=1,$Z113="p"),HYPERLINK(Values!$C$20&amp;"\"&amp;$E113,Values!$A$15&amp;"\"&amp;Values!$A$20&amp;"\"&amp;$E113),IF(AND($M113=1,$Z113="pr"),HYPERLINK(Values!$C$19,Values!$A$15&amp;"\"&amp;Values!$A$19),IF(AND($M113=1,$Z113="mc"),HYPERLINK(Values!$B$56,Values!$A$55&amp;" "&amp;$G113),IF(AND($M113=1,$Z113=""),"What type of script is it?",HYPERLINK(Values!$B$3&amp;E113&amp;"\"&amp;$H113,"OWNED\"&amp;$E113&amp;"\"&amp;$H113&amp;"\"))))))))))</f>
        <v>NO_License_Required</v>
      </c>
      <c r="AE113" t="s">
        <v>852</v>
      </c>
      <c r="AF113" s="57">
        <v>9.99</v>
      </c>
      <c r="AH113" s="37">
        <f t="shared" si="24"/>
        <v>0</v>
      </c>
      <c r="AI113" s="37">
        <f>IFERROR(IF(AE113="s",AH113*Values!$C$1,AF113*Values!$C$1),"")</f>
        <v>13.686300000000001</v>
      </c>
    </row>
    <row r="114" spans="2:36" x14ac:dyDescent="0.25">
      <c r="B114" s="72">
        <v>1</v>
      </c>
      <c r="C114" s="70">
        <v>100030191</v>
      </c>
      <c r="D114" s="8">
        <v>41271</v>
      </c>
      <c r="E114" s="1" t="s">
        <v>529</v>
      </c>
      <c r="F114" t="s">
        <v>1698</v>
      </c>
      <c r="G114" s="5" t="s">
        <v>1699</v>
      </c>
      <c r="H114" t="s">
        <v>1700</v>
      </c>
      <c r="I114" s="50" t="str">
        <f t="shared" si="18"/>
        <v>rift</v>
      </c>
      <c r="J114" t="s">
        <v>116</v>
      </c>
      <c r="K114" s="2" t="str">
        <f t="shared" si="19"/>
        <v>No license required</v>
      </c>
      <c r="L114" t="str">
        <f t="shared" si="20"/>
        <v>CS4</v>
      </c>
      <c r="M114" s="72">
        <v>1</v>
      </c>
      <c r="N114" t="str">
        <f t="shared" si="21"/>
        <v>YES</v>
      </c>
      <c r="O114" t="s">
        <v>151</v>
      </c>
      <c r="P114" s="58" t="s">
        <v>134</v>
      </c>
      <c r="Q114" s="13" t="s">
        <v>1701</v>
      </c>
      <c r="R114" s="11">
        <v>41609</v>
      </c>
      <c r="T114" t="s">
        <v>1702</v>
      </c>
      <c r="U114" s="2" t="str">
        <f t="shared" si="22"/>
        <v>rift help</v>
      </c>
      <c r="W114" s="2" t="str">
        <f>HYPERLINK(Values!$B$3&amp;E114&amp;"\"&amp;$H114,"OWNED\"&amp;$E114&amp;"\"&amp;$H114&amp;"\")</f>
        <v>OWNED\Michael Delaney\rift_v1.4.2\</v>
      </c>
      <c r="X114" s="2" t="s">
        <v>44</v>
      </c>
      <c r="Y114" s="15" t="s">
        <v>1113</v>
      </c>
      <c r="Z114" s="15" t="s">
        <v>1113</v>
      </c>
      <c r="AA114" s="2" t="str">
        <f>IF($Z114="un",HYPERLINK(Values!$B$74,Values!$A$68),IF($Z114="s",HYPERLINK(Values!$C$47,Values!$A$46&amp;"\"&amp;Values!$A$17),IF($Z114="ui",HYPERLINK(Values!$C$48,Values!$A$46&amp;"\"&amp;Values!$A$18),IF($Z114="c",HYPERLINK(Values!$C$4,Values!$A$4),IF($Z114="p",HYPERLINK(Values!$C$50&amp;"\"&amp;$E114,Values!$A$46&amp;"\"&amp;Values!$A$20&amp;"\"&amp;$E114),IF($Z114="pr",HYPERLINK(Values!$C$49,Values!$A$46&amp;"\"&amp;Values!$A$19),IF($Z114="ex",HYPERLINK(Values!$B$54,Values!$A$53&amp;" folder "&amp;$G114),IF($Z114="","What type of script is it?",IF($Z114="mc",HYPERLINK(Values!$B$57&amp;"\"&amp;$E114,Values!$A$55&amp;" "&amp;$E114&amp;"\"&amp;$G114),HYPERLINK(Values!$B$3&amp;E114&amp;"\"&amp;$H114,"OWNED\"&amp;$E114&amp;"\"&amp;$H114&amp;"\"))))))))))</f>
        <v>NO_License_Required</v>
      </c>
      <c r="AB114" s="2" t="str">
        <f>IF($Z114="un",HYPERLINK(Values!$B$73,Values!$A$68),IF($Z114="s",HYPERLINK(Values!$C$41,Values!$A$40&amp;"\"&amp;Values!$A$17),IF($Z114="ui",HYPERLINK(Values!$C$42,Values!$A$40&amp;"\"&amp;Values!$A$18),IF($Z114="c",HYPERLINK(Values!$C$4,Values!$A$4),IF($Z114="p",HYPERLINK(Values!$C$45&amp;"\"&amp;$E114,Values!$A$40&amp;"\"&amp;Values!$A$20&amp;"\"&amp;$E114),IF($Z114="pr",HYPERLINK(Values!$C$44,Values!$A$46&amp;"\"&amp;Values!$A$19),IF($Z114="ex",HYPERLINK(Values!$B$54,Values!$A$53&amp;" folder "&amp;$G114),IF($Z114="","What type of script is it?",IF($Z114="mc",HYPERLINK(Values!$B$57&amp;"\"&amp;$E114,Values!$A$55&amp;" "&amp;$E114&amp;"\"&amp;$G114),HYPERLINK(Values!$B$3&amp;F114&amp;"\"&amp;$H114,"OWNED\"&amp;$E114&amp;"\"&amp;$H114&amp;"\"))))))))))</f>
        <v>NO_License_Required</v>
      </c>
      <c r="AC114" s="2" t="str">
        <f>IF($M114=0,"CS6 unsupported",IF(AND($M114=1,$Z114="un"),HYPERLINK(Values!$B$69,Values!$A$68),IF(AND($M114=1,$Z114="s"),HYPERLINK(Values!$C$17,Values!$A$15&amp;"\"&amp;Values!$A$17),IF(AND($M114=1,$Z114="ui"),HYPERLINK(Values!$C$18,Values!$A$15&amp;"\"&amp;Values!$A$18),IF(AND($M114=1,$Z114="c"),HYPERLINK(Values!$C$4,Values!$A$4),IF(AND($M114=1,$Z114="p"),HYPERLINK(Values!$C$20&amp;"\"&amp;$E114,Values!$A$15&amp;"\"&amp;Values!$A$20&amp;"\"&amp;$E114),IF(AND($M114=1,$Z114="pr"),HYPERLINK(Values!$C$19,Values!$A$15&amp;"\"&amp;Values!$A$19),IF(AND($M114=1,$Z114="mc"),HYPERLINK(Values!$B$56,Values!$A$55&amp;" "&amp;$G114),IF(AND($M114=1,$Z114=""),"What type of script is it?",HYPERLINK(Values!$B$3&amp;E114&amp;"\"&amp;$H114,"OWNED\"&amp;$E114&amp;"\"&amp;$H114&amp;"\"))))))))))</f>
        <v>NO_License_Required</v>
      </c>
      <c r="AE114" t="s">
        <v>852</v>
      </c>
      <c r="AF114" s="57">
        <v>29.99</v>
      </c>
      <c r="AH114" s="37">
        <f t="shared" si="24"/>
        <v>0</v>
      </c>
      <c r="AI114" s="37">
        <f>IFERROR(IF(AE114="s",AH114*Values!$C$1,AF114*Values!$C$1),"")</f>
        <v>41.086300000000001</v>
      </c>
    </row>
    <row r="115" spans="2:36" x14ac:dyDescent="0.25">
      <c r="B115" s="72">
        <v>1</v>
      </c>
      <c r="C115" s="70">
        <v>100815698</v>
      </c>
      <c r="D115" s="8">
        <v>43269</v>
      </c>
      <c r="E115" s="1" t="s">
        <v>147</v>
      </c>
      <c r="F115" t="s">
        <v>206</v>
      </c>
      <c r="G115" s="5" t="s">
        <v>207</v>
      </c>
      <c r="H115" t="s">
        <v>1703</v>
      </c>
      <c r="I115" s="50" t="str">
        <f t="shared" si="18"/>
        <v>pt_ssakaraokeanimator</v>
      </c>
      <c r="J115" t="s">
        <v>116</v>
      </c>
      <c r="K115" s="2" t="str">
        <f t="shared" si="19"/>
        <v>No license required</v>
      </c>
      <c r="L115" t="str">
        <f t="shared" si="20"/>
        <v>CS4</v>
      </c>
      <c r="M115" s="72">
        <v>1</v>
      </c>
      <c r="N115" t="str">
        <f t="shared" si="21"/>
        <v>YES</v>
      </c>
      <c r="O115" t="s">
        <v>151</v>
      </c>
      <c r="P115" t="s">
        <v>1704</v>
      </c>
      <c r="Q115" s="13" t="s">
        <v>1390</v>
      </c>
      <c r="R115" s="11">
        <v>43219</v>
      </c>
      <c r="T115" t="s">
        <v>1705</v>
      </c>
      <c r="U115" s="2" t="str">
        <f t="shared" si="22"/>
        <v>pt_ssakaraokeanimator help</v>
      </c>
      <c r="V115" t="s">
        <v>1706</v>
      </c>
      <c r="W115" s="2" t="str">
        <f>HYPERLINK(Values!$B$3&amp;E115&amp;"\"&amp;$H115,"OWNED\"&amp;$E115&amp;"\"&amp;$H115&amp;"\")</f>
        <v>OWNED\Paul Tuersley\pt_ssakaraokeanimator_v2.3\</v>
      </c>
      <c r="X115" s="2" t="s">
        <v>44</v>
      </c>
      <c r="Y115" s="15" t="s">
        <v>1113</v>
      </c>
      <c r="Z115" s="15" t="s">
        <v>1113</v>
      </c>
      <c r="AA115" s="2" t="str">
        <f>IF($Z115="un",HYPERLINK(Values!$B$74,Values!$A$68),IF($Z115="s",HYPERLINK(Values!$C$47,Values!$A$46&amp;"\"&amp;Values!$A$17),IF($Z115="ui",HYPERLINK(Values!$C$48,Values!$A$46&amp;"\"&amp;Values!$A$18),IF($Z115="c",HYPERLINK(Values!$C$4,Values!$A$4),IF($Z115="p",HYPERLINK(Values!$C$50&amp;"\"&amp;$E115,Values!$A$46&amp;"\"&amp;Values!$A$20&amp;"\"&amp;$E115),IF($Z115="pr",HYPERLINK(Values!$C$49,Values!$A$46&amp;"\"&amp;Values!$A$19),IF($Z115="ex",HYPERLINK(Values!$B$54,Values!$A$53&amp;" folder "&amp;$G115),IF($Z115="","What type of script is it?",IF($Z115="mc",HYPERLINK(Values!$B$57&amp;"\"&amp;$E115,Values!$A$55&amp;" "&amp;$E115&amp;"\"&amp;$G115),HYPERLINK(Values!$B$3&amp;E115&amp;"\"&amp;$H115,"OWNED\"&amp;$E115&amp;"\"&amp;$H115&amp;"\"))))))))))</f>
        <v>NO_License_Required</v>
      </c>
      <c r="AB115" s="2" t="str">
        <f>IF($Z115="un",HYPERLINK(Values!$B$73,Values!$A$68),IF($Z115="s",HYPERLINK(Values!$C$41,Values!$A$40&amp;"\"&amp;Values!$A$17),IF($Z115="ui",HYPERLINK(Values!$C$42,Values!$A$40&amp;"\"&amp;Values!$A$18),IF($Z115="c",HYPERLINK(Values!$C$4,Values!$A$4),IF($Z115="p",HYPERLINK(Values!$C$45&amp;"\"&amp;$E115,Values!$A$40&amp;"\"&amp;Values!$A$20&amp;"\"&amp;$E115),IF($Z115="pr",HYPERLINK(Values!$C$44,Values!$A$46&amp;"\"&amp;Values!$A$19),IF($Z115="ex",HYPERLINK(Values!$B$54,Values!$A$53&amp;" folder "&amp;$G115),IF($Z115="","What type of script is it?",IF($Z115="mc",HYPERLINK(Values!$B$57&amp;"\"&amp;$E115,Values!$A$55&amp;" "&amp;$E115&amp;"\"&amp;$G115),HYPERLINK(Values!$B$3&amp;F115&amp;"\"&amp;$H115,"OWNED\"&amp;$E115&amp;"\"&amp;$H115&amp;"\"))))))))))</f>
        <v>NO_License_Required</v>
      </c>
      <c r="AC115" s="2" t="str">
        <f>IF($M115=0,"CS6 unsupported",IF(AND($M115=1,$Z115="un"),HYPERLINK(Values!$B$69,Values!$A$68),IF(AND($M115=1,$Z115="s"),HYPERLINK(Values!$C$17,Values!$A$15&amp;"\"&amp;Values!$A$17),IF(AND($M115=1,$Z115="ui"),HYPERLINK(Values!$C$18,Values!$A$15&amp;"\"&amp;Values!$A$18),IF(AND($M115=1,$Z115="c"),HYPERLINK(Values!$C$4,Values!$A$4),IF(AND($M115=1,$Z115="p"),HYPERLINK(Values!$C$20&amp;"\"&amp;$E115,Values!$A$15&amp;"\"&amp;Values!$A$20&amp;"\"&amp;$E115),IF(AND($M115=1,$Z115="pr"),HYPERLINK(Values!$C$19,Values!$A$15&amp;"\"&amp;Values!$A$19),IF(AND($M115=1,$Z115="mc"),HYPERLINK(Values!$B$56,Values!$A$55&amp;" "&amp;$G115),IF(AND($M115=1,$Z115=""),"What type of script is it?",HYPERLINK(Values!$B$3&amp;E115&amp;"\"&amp;$H115,"OWNED\"&amp;$E115&amp;"\"&amp;$H115&amp;"\"))))))))))</f>
        <v>NO_License_Required</v>
      </c>
      <c r="AE115" t="s">
        <v>852</v>
      </c>
      <c r="AF115" s="57">
        <v>24.99</v>
      </c>
      <c r="AH115" s="37">
        <f t="shared" si="24"/>
        <v>0</v>
      </c>
      <c r="AI115" s="37">
        <f>IFERROR(IF(AE115="s",AH115*Values!$C$1,AF115*Values!$C$1),"")</f>
        <v>34.2363</v>
      </c>
    </row>
    <row r="116" spans="2:36" x14ac:dyDescent="0.25">
      <c r="B116" s="72">
        <v>1</v>
      </c>
      <c r="C116" s="70">
        <v>100815698</v>
      </c>
      <c r="D116" s="8">
        <v>43269</v>
      </c>
      <c r="E116" s="1" t="s">
        <v>147</v>
      </c>
      <c r="F116" t="s">
        <v>209</v>
      </c>
      <c r="G116" s="5" t="s">
        <v>210</v>
      </c>
      <c r="H116" t="s">
        <v>1707</v>
      </c>
      <c r="I116" s="50" t="str">
        <f t="shared" si="18"/>
        <v>pt_importsubtitles</v>
      </c>
      <c r="J116" t="s">
        <v>116</v>
      </c>
      <c r="K116" s="2" t="str">
        <f t="shared" si="19"/>
        <v>No license required</v>
      </c>
      <c r="L116" t="str">
        <f t="shared" si="20"/>
        <v>CS4</v>
      </c>
      <c r="M116" s="72">
        <v>1</v>
      </c>
      <c r="N116" t="str">
        <f t="shared" si="21"/>
        <v>YES</v>
      </c>
      <c r="O116" t="s">
        <v>151</v>
      </c>
      <c r="P116" t="s">
        <v>1704</v>
      </c>
      <c r="Q116" s="13" t="s">
        <v>347</v>
      </c>
      <c r="R116" s="11">
        <v>43219</v>
      </c>
      <c r="T116" t="s">
        <v>1708</v>
      </c>
      <c r="U116" s="2" t="str">
        <f t="shared" si="22"/>
        <v>pt_importsubtitles help</v>
      </c>
      <c r="V116" t="s">
        <v>1709</v>
      </c>
      <c r="W116" s="2" t="str">
        <f>HYPERLINK(Values!$B$3&amp;E116&amp;"\"&amp;$H116,"OWNED\"&amp;$E116&amp;"\"&amp;$H116&amp;"\")</f>
        <v>OWNED\Paul Tuersley\pt_importsubtitles_v1.2\</v>
      </c>
      <c r="X116" s="2" t="s">
        <v>44</v>
      </c>
      <c r="Y116" s="15" t="s">
        <v>1113</v>
      </c>
      <c r="Z116" s="15" t="s">
        <v>1113</v>
      </c>
      <c r="AA116" s="2" t="str">
        <f>IF($Z116="un",HYPERLINK(Values!$B$74,Values!$A$68),IF($Z116="s",HYPERLINK(Values!$C$47,Values!$A$46&amp;"\"&amp;Values!$A$17),IF($Z116="ui",HYPERLINK(Values!$C$48,Values!$A$46&amp;"\"&amp;Values!$A$18),IF($Z116="c",HYPERLINK(Values!$C$4,Values!$A$4),IF($Z116="p",HYPERLINK(Values!$C$50&amp;"\"&amp;$E116,Values!$A$46&amp;"\"&amp;Values!$A$20&amp;"\"&amp;$E116),IF($Z116="pr",HYPERLINK(Values!$C$49,Values!$A$46&amp;"\"&amp;Values!$A$19),IF($Z116="ex",HYPERLINK(Values!$B$54,Values!$A$53&amp;" folder "&amp;$G116),IF($Z116="","What type of script is it?",IF($Z116="mc",HYPERLINK(Values!$B$57&amp;"\"&amp;$E116,Values!$A$55&amp;" "&amp;$E116&amp;"\"&amp;$G116),HYPERLINK(Values!$B$3&amp;E116&amp;"\"&amp;$H116,"OWNED\"&amp;$E116&amp;"\"&amp;$H116&amp;"\"))))))))))</f>
        <v>NO_License_Required</v>
      </c>
      <c r="AB116" s="2" t="str">
        <f>IF($Z116="un",HYPERLINK(Values!$B$73,Values!$A$68),IF($Z116="s",HYPERLINK(Values!$C$41,Values!$A$40&amp;"\"&amp;Values!$A$17),IF($Z116="ui",HYPERLINK(Values!$C$42,Values!$A$40&amp;"\"&amp;Values!$A$18),IF($Z116="c",HYPERLINK(Values!$C$4,Values!$A$4),IF($Z116="p",HYPERLINK(Values!$C$45&amp;"\"&amp;$E116,Values!$A$40&amp;"\"&amp;Values!$A$20&amp;"\"&amp;$E116),IF($Z116="pr",HYPERLINK(Values!$C$44,Values!$A$46&amp;"\"&amp;Values!$A$19),IF($Z116="ex",HYPERLINK(Values!$B$54,Values!$A$53&amp;" folder "&amp;$G116),IF($Z116="","What type of script is it?",IF($Z116="mc",HYPERLINK(Values!$B$57&amp;"\"&amp;$E116,Values!$A$55&amp;" "&amp;$E116&amp;"\"&amp;$G116),HYPERLINK(Values!$B$3&amp;F116&amp;"\"&amp;$H116,"OWNED\"&amp;$E116&amp;"\"&amp;$H116&amp;"\"))))))))))</f>
        <v>NO_License_Required</v>
      </c>
      <c r="AC116" s="2" t="str">
        <f>IF($M116=0,"CS6 unsupported",IF(AND($M116=1,$Z116="un"),HYPERLINK(Values!$B$69,Values!$A$68),IF(AND($M116=1,$Z116="s"),HYPERLINK(Values!$C$17,Values!$A$15&amp;"\"&amp;Values!$A$17),IF(AND($M116=1,$Z116="ui"),HYPERLINK(Values!$C$18,Values!$A$15&amp;"\"&amp;Values!$A$18),IF(AND($M116=1,$Z116="c"),HYPERLINK(Values!$C$4,Values!$A$4),IF(AND($M116=1,$Z116="p"),HYPERLINK(Values!$C$20&amp;"\"&amp;$E116,Values!$A$15&amp;"\"&amp;Values!$A$20&amp;"\"&amp;$E116),IF(AND($M116=1,$Z116="pr"),HYPERLINK(Values!$C$19,Values!$A$15&amp;"\"&amp;Values!$A$19),IF(AND($M116=1,$Z116="mc"),HYPERLINK(Values!$B$56,Values!$A$55&amp;" "&amp;$G116),IF(AND($M116=1,$Z116=""),"What type of script is it?",HYPERLINK(Values!$B$3&amp;E116&amp;"\"&amp;$H116,"OWNED\"&amp;$E116&amp;"\"&amp;$H116&amp;"\"))))))))))</f>
        <v>NO_License_Required</v>
      </c>
      <c r="AE116" t="s">
        <v>852</v>
      </c>
      <c r="AF116" s="57">
        <v>29.99</v>
      </c>
      <c r="AH116" s="37">
        <f t="shared" si="24"/>
        <v>0</v>
      </c>
      <c r="AI116" s="37">
        <f>IFERROR(IF(AE116="s",AH116*Values!$C$1,AF116*Values!$C$1),"")</f>
        <v>41.086300000000001</v>
      </c>
    </row>
    <row r="117" spans="2:36" x14ac:dyDescent="0.25">
      <c r="B117" s="72">
        <v>1</v>
      </c>
      <c r="C117" s="70">
        <v>100815698</v>
      </c>
      <c r="D117" s="8">
        <v>43269</v>
      </c>
      <c r="E117" s="9" t="s">
        <v>969</v>
      </c>
      <c r="F117" t="s">
        <v>1710</v>
      </c>
      <c r="G117" s="5" t="s">
        <v>1711</v>
      </c>
      <c r="H117" t="s">
        <v>1712</v>
      </c>
      <c r="I117" s="50" t="str">
        <f t="shared" si="18"/>
        <v>primitives</v>
      </c>
      <c r="J117" t="s">
        <v>116</v>
      </c>
      <c r="K117" s="2" t="str">
        <f t="shared" si="19"/>
        <v>No license required</v>
      </c>
      <c r="L117" t="str">
        <f t="shared" si="20"/>
        <v>NO</v>
      </c>
      <c r="M117" s="72">
        <v>0</v>
      </c>
      <c r="N117" t="str">
        <f t="shared" si="21"/>
        <v>NO</v>
      </c>
      <c r="O117" t="s">
        <v>124</v>
      </c>
      <c r="P117" t="s">
        <v>98</v>
      </c>
      <c r="Q117" s="13" t="s">
        <v>241</v>
      </c>
      <c r="R117" s="11">
        <v>43234</v>
      </c>
      <c r="T117" t="s">
        <v>1713</v>
      </c>
      <c r="U117" s="2" t="str">
        <f t="shared" si="22"/>
        <v>primitives help</v>
      </c>
      <c r="V117" t="s">
        <v>1714</v>
      </c>
      <c r="W117" s="2" t="str">
        <f>HYPERLINK(Values!$B$3&amp;E117&amp;"\"&amp;$H117,"OWNED\"&amp;$E117&amp;"\"&amp;$H117&amp;"\")</f>
        <v>OWNED\Remco Janssen\primitives-1.0.1\</v>
      </c>
      <c r="X117" s="2" t="s">
        <v>44</v>
      </c>
      <c r="Y117" s="15" t="s">
        <v>1113</v>
      </c>
      <c r="Z117" s="15" t="s">
        <v>1113</v>
      </c>
      <c r="AA117" s="2" t="str">
        <f>IF($Z117="un",HYPERLINK(Values!$B$74,Values!$A$68),IF($Z117="s",HYPERLINK(Values!$C$47,Values!$A$46&amp;"\"&amp;Values!$A$17),IF($Z117="ui",HYPERLINK(Values!$C$48,Values!$A$46&amp;"\"&amp;Values!$A$18),IF($Z117="c",HYPERLINK(Values!$C$4,Values!$A$4),IF($Z117="p",HYPERLINK(Values!$C$50&amp;"\"&amp;$E117,Values!$A$46&amp;"\"&amp;Values!$A$20&amp;"\"&amp;$E117),IF($Z117="pr",HYPERLINK(Values!$C$49,Values!$A$46&amp;"\"&amp;Values!$A$19),IF($Z117="ex",HYPERLINK(Values!$B$54,Values!$A$53&amp;" folder "&amp;$G117),IF($Z117="","What type of script is it?",IF($Z117="mc",HYPERLINK(Values!$B$57&amp;"\"&amp;$E117,Values!$A$55&amp;" "&amp;$E117&amp;"\"&amp;$G117),HYPERLINK(Values!$B$3&amp;E117&amp;"\"&amp;$H117,"OWNED\"&amp;$E117&amp;"\"&amp;$H117&amp;"\"))))))))))</f>
        <v>NO_License_Required</v>
      </c>
      <c r="AB117" s="2" t="str">
        <f>IF($Z117="un",HYPERLINK(Values!$B$73,Values!$A$68),IF($Z117="s",HYPERLINK(Values!$C$41,Values!$A$40&amp;"\"&amp;Values!$A$17),IF($Z117="ui",HYPERLINK(Values!$C$42,Values!$A$40&amp;"\"&amp;Values!$A$18),IF($Z117="c",HYPERLINK(Values!$C$4,Values!$A$4),IF($Z117="p",HYPERLINK(Values!$C$45&amp;"\"&amp;$E117,Values!$A$40&amp;"\"&amp;Values!$A$20&amp;"\"&amp;$E117),IF($Z117="pr",HYPERLINK(Values!$C$44,Values!$A$46&amp;"\"&amp;Values!$A$19),IF($Z117="ex",HYPERLINK(Values!$B$54,Values!$A$53&amp;" folder "&amp;$G117),IF($Z117="","What type of script is it?",IF($Z117="mc",HYPERLINK(Values!$B$57&amp;"\"&amp;$E117,Values!$A$55&amp;" "&amp;$E117&amp;"\"&amp;$G117),HYPERLINK(Values!$B$3&amp;F117&amp;"\"&amp;$H117,"OWNED\"&amp;$E117&amp;"\"&amp;$H117&amp;"\"))))))))))</f>
        <v>NO_License_Required</v>
      </c>
      <c r="AC117" s="2" t="str">
        <f>IF($M117=0,"CS6 unsupported",IF(AND($M117=1,$Z117="un"),HYPERLINK(Values!$B$69,Values!$A$68),IF(AND($M117=1,$Z117="s"),HYPERLINK(Values!$C$17,Values!$A$15&amp;"\"&amp;Values!$A$17),IF(AND($M117=1,$Z117="ui"),HYPERLINK(Values!$C$18,Values!$A$15&amp;"\"&amp;Values!$A$18),IF(AND($M117=1,$Z117="c"),HYPERLINK(Values!$C$4,Values!$A$4),IF(AND($M117=1,$Z117="p"),HYPERLINK(Values!$C$20&amp;"\"&amp;$E117,Values!$A$15&amp;"\"&amp;Values!$A$20&amp;"\"&amp;$E117),IF(AND($M117=1,$Z117="pr"),HYPERLINK(Values!$C$19,Values!$A$15&amp;"\"&amp;Values!$A$19),IF(AND($M117=1,$Z117="mc"),HYPERLINK(Values!$B$56,Values!$A$55&amp;" "&amp;$G117),IF(AND($M117=1,$Z117=""),"What type of script is it?",HYPERLINK(Values!$B$3&amp;E117&amp;"\"&amp;$H117,"OWNED\"&amp;$E117&amp;"\"&amp;$H117&amp;"\"))))))))))</f>
        <v>CS6 unsupported</v>
      </c>
      <c r="AD117" t="s">
        <v>1715</v>
      </c>
      <c r="AE117" t="s">
        <v>852</v>
      </c>
      <c r="AF117" s="57">
        <v>3</v>
      </c>
      <c r="AH117" s="37">
        <f t="shared" si="24"/>
        <v>0</v>
      </c>
      <c r="AI117" s="37">
        <f>IFERROR(IF(AE117="s",AH117*Values!$C$1,AF117*Values!$C$1),"")</f>
        <v>4.1100000000000003</v>
      </c>
    </row>
    <row r="118" spans="2:36" x14ac:dyDescent="0.25">
      <c r="B118" s="72">
        <v>1</v>
      </c>
      <c r="C118" s="70">
        <v>100815698</v>
      </c>
      <c r="D118" s="8">
        <v>43269</v>
      </c>
      <c r="E118" s="9" t="s">
        <v>1149</v>
      </c>
      <c r="F118" t="s">
        <v>1716</v>
      </c>
      <c r="G118" t="s">
        <v>1717</v>
      </c>
      <c r="H118" t="s">
        <v>1718</v>
      </c>
      <c r="I118" s="50" t="str">
        <f t="shared" si="18"/>
        <v>shapes-and-masks</v>
      </c>
      <c r="J118" t="s">
        <v>116</v>
      </c>
      <c r="K118" s="2" t="str">
        <f t="shared" si="19"/>
        <v>No license required</v>
      </c>
      <c r="L118" t="str">
        <f t="shared" si="20"/>
        <v>CS4</v>
      </c>
      <c r="M118" s="72">
        <v>1</v>
      </c>
      <c r="N118" t="str">
        <f t="shared" si="21"/>
        <v>YES</v>
      </c>
      <c r="O118" t="s">
        <v>151</v>
      </c>
      <c r="P118" t="s">
        <v>196</v>
      </c>
      <c r="Q118" s="13" t="s">
        <v>241</v>
      </c>
      <c r="R118" s="11">
        <v>41091</v>
      </c>
      <c r="T118" t="s">
        <v>1719</v>
      </c>
      <c r="U118" s="2" t="str">
        <f t="shared" si="22"/>
        <v>shapes-and-masks help</v>
      </c>
      <c r="V118" t="s">
        <v>1720</v>
      </c>
      <c r="W118" s="2" t="str">
        <f>HYPERLINK(Values!$B$3&amp;E118&amp;"\"&amp;$H118,"OWNED\"&amp;$E118&amp;"\"&amp;$H118&amp;"\")</f>
        <v>OWNED\Michel Pensas\shapesandmasks_v1.0\</v>
      </c>
      <c r="X118" s="2" t="s">
        <v>44</v>
      </c>
      <c r="Y118" s="15" t="s">
        <v>1113</v>
      </c>
      <c r="Z118" s="15" t="s">
        <v>1113</v>
      </c>
      <c r="AA118" s="2" t="str">
        <f>IF($Z118="un",HYPERLINK(Values!$B$74,Values!$A$68),IF($Z118="s",HYPERLINK(Values!$C$47,Values!$A$46&amp;"\"&amp;Values!$A$17),IF($Z118="ui",HYPERLINK(Values!$C$48,Values!$A$46&amp;"\"&amp;Values!$A$18),IF($Z118="c",HYPERLINK(Values!$C$4,Values!$A$4),IF($Z118="p",HYPERLINK(Values!$C$50&amp;"\"&amp;$E118,Values!$A$46&amp;"\"&amp;Values!$A$20&amp;"\"&amp;$E118),IF($Z118="pr",HYPERLINK(Values!$C$49,Values!$A$46&amp;"\"&amp;Values!$A$19),IF($Z118="ex",HYPERLINK(Values!$B$54,Values!$A$53&amp;" folder "&amp;$G118),IF($Z118="","What type of script is it?",IF($Z118="mc",HYPERLINK(Values!$B$57&amp;"\"&amp;$E118,Values!$A$55&amp;" "&amp;$E118&amp;"\"&amp;$G118),HYPERLINK(Values!$B$3&amp;E118&amp;"\"&amp;$H118,"OWNED\"&amp;$E118&amp;"\"&amp;$H118&amp;"\"))))))))))</f>
        <v>NO_License_Required</v>
      </c>
      <c r="AB118" s="2" t="str">
        <f>IF($Z118="un",HYPERLINK(Values!$B$73,Values!$A$68),IF($Z118="s",HYPERLINK(Values!$C$41,Values!$A$40&amp;"\"&amp;Values!$A$17),IF($Z118="ui",HYPERLINK(Values!$C$42,Values!$A$40&amp;"\"&amp;Values!$A$18),IF($Z118="c",HYPERLINK(Values!$C$4,Values!$A$4),IF($Z118="p",HYPERLINK(Values!$C$45&amp;"\"&amp;$E118,Values!$A$40&amp;"\"&amp;Values!$A$20&amp;"\"&amp;$E118),IF($Z118="pr",HYPERLINK(Values!$C$44,Values!$A$46&amp;"\"&amp;Values!$A$19),IF($Z118="ex",HYPERLINK(Values!$B$54,Values!$A$53&amp;" folder "&amp;$G118),IF($Z118="","What type of script is it?",IF($Z118="mc",HYPERLINK(Values!$B$57&amp;"\"&amp;$E118,Values!$A$55&amp;" "&amp;$E118&amp;"\"&amp;$G118),HYPERLINK(Values!$B$3&amp;F118&amp;"\"&amp;$H118,"OWNED\"&amp;$E118&amp;"\"&amp;$H118&amp;"\"))))))))))</f>
        <v>NO_License_Required</v>
      </c>
      <c r="AC118" s="2" t="str">
        <f>IF($M118=0,"CS6 unsupported",IF(AND($M118=1,$Z118="un"),HYPERLINK(Values!$B$69,Values!$A$68),IF(AND($M118=1,$Z118="s"),HYPERLINK(Values!$C$17,Values!$A$15&amp;"\"&amp;Values!$A$17),IF(AND($M118=1,$Z118="ui"),HYPERLINK(Values!$C$18,Values!$A$15&amp;"\"&amp;Values!$A$18),IF(AND($M118=1,$Z118="c"),HYPERLINK(Values!$C$4,Values!$A$4),IF(AND($M118=1,$Z118="p"),HYPERLINK(Values!$C$20&amp;"\"&amp;$E118,Values!$A$15&amp;"\"&amp;Values!$A$20&amp;"\"&amp;$E118),IF(AND($M118=1,$Z118="pr"),HYPERLINK(Values!$C$19,Values!$A$15&amp;"\"&amp;Values!$A$19),IF(AND($M118=1,$Z118="mc"),HYPERLINK(Values!$B$56,Values!$A$55&amp;" "&amp;$G118),IF(AND($M118=1,$Z118=""),"What type of script is it?",HYPERLINK(Values!$B$3&amp;E118&amp;"\"&amp;$H118,"OWNED\"&amp;$E118&amp;"\"&amp;$H118&amp;"\"))))))))))</f>
        <v>NO_License_Required</v>
      </c>
      <c r="AE118" t="s">
        <v>852</v>
      </c>
      <c r="AF118" s="57">
        <v>19.989999999999998</v>
      </c>
      <c r="AH118" s="37">
        <f t="shared" si="24"/>
        <v>0</v>
      </c>
      <c r="AI118" s="37">
        <f>IFERROR(IF(AE118="s",AH118*Values!$C$1,AF118*Values!$C$1),"")</f>
        <v>27.386299999999999</v>
      </c>
    </row>
    <row r="119" spans="2:36" x14ac:dyDescent="0.25">
      <c r="B119" s="72">
        <v>1</v>
      </c>
      <c r="C119" s="70">
        <v>100815698</v>
      </c>
      <c r="D119" s="8">
        <v>43269</v>
      </c>
      <c r="E119" s="9" t="s">
        <v>147</v>
      </c>
      <c r="F119" t="s">
        <v>1721</v>
      </c>
      <c r="G119" t="s">
        <v>1722</v>
      </c>
      <c r="H119" t="s">
        <v>1723</v>
      </c>
      <c r="I119" s="50" t="str">
        <f t="shared" si="18"/>
        <v>pt_contactsheet</v>
      </c>
      <c r="J119" t="s">
        <v>116</v>
      </c>
      <c r="K119" s="2" t="str">
        <f t="shared" si="19"/>
        <v>No license required</v>
      </c>
      <c r="L119" t="str">
        <f t="shared" si="20"/>
        <v>CS3</v>
      </c>
      <c r="M119" s="72">
        <v>1</v>
      </c>
      <c r="N119" t="str">
        <f t="shared" si="21"/>
        <v>YES</v>
      </c>
      <c r="O119" t="s">
        <v>188</v>
      </c>
      <c r="P119" t="s">
        <v>98</v>
      </c>
      <c r="Q119" s="13" t="s">
        <v>197</v>
      </c>
      <c r="R119" s="11">
        <v>42848</v>
      </c>
      <c r="T119" t="s">
        <v>1724</v>
      </c>
      <c r="U119" s="2" t="str">
        <f t="shared" si="22"/>
        <v>pt_contactsheet help</v>
      </c>
      <c r="V119" t="s">
        <v>1725</v>
      </c>
      <c r="W119" s="2" t="str">
        <f>HYPERLINK(Values!$B$3&amp;E119&amp;"\"&amp;$H119,"OWNED\"&amp;$E119&amp;"\"&amp;$H119&amp;"\")</f>
        <v>OWNED\Paul Tuersley\pt_contactsheet_v1.1\</v>
      </c>
      <c r="X119" s="2" t="s">
        <v>44</v>
      </c>
      <c r="Y119" s="15" t="s">
        <v>1113</v>
      </c>
      <c r="Z119" s="15" t="s">
        <v>1113</v>
      </c>
      <c r="AA119" s="2" t="str">
        <f>IF($Z119="un",HYPERLINK(Values!$B$74,Values!$A$68),IF($Z119="s",HYPERLINK(Values!$C$47,Values!$A$46&amp;"\"&amp;Values!$A$17),IF($Z119="ui",HYPERLINK(Values!$C$48,Values!$A$46&amp;"\"&amp;Values!$A$18),IF($Z119="c",HYPERLINK(Values!$C$4,Values!$A$4),IF($Z119="p",HYPERLINK(Values!$C$50&amp;"\"&amp;$E119,Values!$A$46&amp;"\"&amp;Values!$A$20&amp;"\"&amp;$E119),IF($Z119="pr",HYPERLINK(Values!$C$49,Values!$A$46&amp;"\"&amp;Values!$A$19),IF($Z119="ex",HYPERLINK(Values!$B$54,Values!$A$53&amp;" folder "&amp;$G119),IF($Z119="","What type of script is it?",IF($Z119="mc",HYPERLINK(Values!$B$57&amp;"\"&amp;$E119,Values!$A$55&amp;" "&amp;$E119&amp;"\"&amp;$G119),HYPERLINK(Values!$B$3&amp;E119&amp;"\"&amp;$H119,"OWNED\"&amp;$E119&amp;"\"&amp;$H119&amp;"\"))))))))))</f>
        <v>NO_License_Required</v>
      </c>
      <c r="AB119" s="2" t="str">
        <f>IF($Z119="un",HYPERLINK(Values!$B$73,Values!$A$68),IF($Z119="s",HYPERLINK(Values!$C$41,Values!$A$40&amp;"\"&amp;Values!$A$17),IF($Z119="ui",HYPERLINK(Values!$C$42,Values!$A$40&amp;"\"&amp;Values!$A$18),IF($Z119="c",HYPERLINK(Values!$C$4,Values!$A$4),IF($Z119="p",HYPERLINK(Values!$C$45&amp;"\"&amp;$E119,Values!$A$40&amp;"\"&amp;Values!$A$20&amp;"\"&amp;$E119),IF($Z119="pr",HYPERLINK(Values!$C$44,Values!$A$46&amp;"\"&amp;Values!$A$19),IF($Z119="ex",HYPERLINK(Values!$B$54,Values!$A$53&amp;" folder "&amp;$G119),IF($Z119="","What type of script is it?",IF($Z119="mc",HYPERLINK(Values!$B$57&amp;"\"&amp;$E119,Values!$A$55&amp;" "&amp;$E119&amp;"\"&amp;$G119),HYPERLINK(Values!$B$3&amp;F119&amp;"\"&amp;$H119,"OWNED\"&amp;$E119&amp;"\"&amp;$H119&amp;"\"))))))))))</f>
        <v>NO_License_Required</v>
      </c>
      <c r="AC119" s="2" t="str">
        <f>IF($M119=0,"CS6 unsupported",IF(AND($M119=1,$Z119="un"),HYPERLINK(Values!$B$69,Values!$A$68),IF(AND($M119=1,$Z119="s"),HYPERLINK(Values!$C$17,Values!$A$15&amp;"\"&amp;Values!$A$17),IF(AND($M119=1,$Z119="ui"),HYPERLINK(Values!$C$18,Values!$A$15&amp;"\"&amp;Values!$A$18),IF(AND($M119=1,$Z119="c"),HYPERLINK(Values!$C$4,Values!$A$4),IF(AND($M119=1,$Z119="p"),HYPERLINK(Values!$C$20&amp;"\"&amp;$E119,Values!$A$15&amp;"\"&amp;Values!$A$20&amp;"\"&amp;$E119),IF(AND($M119=1,$Z119="pr"),HYPERLINK(Values!$C$19,Values!$A$15&amp;"\"&amp;Values!$A$19),IF(AND($M119=1,$Z119="mc"),HYPERLINK(Values!$B$56,Values!$A$55&amp;" "&amp;$G119),IF(AND($M119=1,$Z119=""),"What type of script is it?",HYPERLINK(Values!$B$3&amp;E119&amp;"\"&amp;$H119,"OWNED\"&amp;$E119&amp;"\"&amp;$H119&amp;"\"))))))))))</f>
        <v>NO_License_Required</v>
      </c>
      <c r="AE119" t="s">
        <v>852</v>
      </c>
      <c r="AF119" s="57">
        <v>9.99</v>
      </c>
      <c r="AH119" s="37">
        <f t="shared" si="24"/>
        <v>0</v>
      </c>
      <c r="AI119" s="37">
        <f>IFERROR(IF(AE119="s",AH119*Values!$C$1,AF119*Values!$C$1),"")</f>
        <v>13.686300000000001</v>
      </c>
    </row>
    <row r="120" spans="2:36" x14ac:dyDescent="0.25">
      <c r="B120" s="72">
        <v>1</v>
      </c>
      <c r="C120" s="70">
        <v>100815698</v>
      </c>
      <c r="D120" s="8">
        <v>43269</v>
      </c>
      <c r="E120" s="9" t="s">
        <v>1726</v>
      </c>
      <c r="F120" t="s">
        <v>1727</v>
      </c>
      <c r="G120" t="s">
        <v>1728</v>
      </c>
      <c r="H120" t="s">
        <v>1729</v>
      </c>
      <c r="I120" s="50" t="str">
        <f t="shared" si="18"/>
        <v>cursorkit</v>
      </c>
      <c r="J120" t="s">
        <v>116</v>
      </c>
      <c r="K120" s="2" t="str">
        <f t="shared" si="19"/>
        <v>No license required</v>
      </c>
      <c r="L120" t="str">
        <f t="shared" si="20"/>
        <v>NO</v>
      </c>
      <c r="M120" s="72">
        <v>1</v>
      </c>
      <c r="N120" t="str">
        <f t="shared" si="21"/>
        <v>YES</v>
      </c>
      <c r="O120" t="s">
        <v>13</v>
      </c>
      <c r="P120" t="s">
        <v>98</v>
      </c>
      <c r="Q120" s="13" t="s">
        <v>1730</v>
      </c>
      <c r="R120" s="11">
        <v>43033</v>
      </c>
      <c r="T120" t="s">
        <v>1731</v>
      </c>
      <c r="U120" s="2" t="str">
        <f t="shared" si="22"/>
        <v>cursorkit help</v>
      </c>
      <c r="V120" t="s">
        <v>1732</v>
      </c>
      <c r="W120" s="2" t="str">
        <f>HYPERLINK(Values!$B$3&amp;E120&amp;"\"&amp;$H120,"OWNED\"&amp;$E120&amp;"\"&amp;$H120&amp;"\")</f>
        <v>OWNED\Sebastian Moreno\cursorkit_v0.9_3\</v>
      </c>
      <c r="X120" s="2" t="s">
        <v>44</v>
      </c>
      <c r="Y120" s="15" t="s">
        <v>154</v>
      </c>
      <c r="Z120" s="15" t="s">
        <v>154</v>
      </c>
      <c r="AA120" s="2" t="str">
        <f>IF($Z120="un",HYPERLINK(Values!$B$74,Values!$A$68),IF($Z120="s",HYPERLINK(Values!$C$47,Values!$A$46&amp;"\"&amp;Values!$A$17),IF($Z120="ui",HYPERLINK(Values!$C$48,Values!$A$46&amp;"\"&amp;Values!$A$18),IF($Z120="c",HYPERLINK(Values!$C$4,Values!$A$4),IF($Z120="p",HYPERLINK(Values!$C$50&amp;"\"&amp;$E120,Values!$A$46&amp;"\"&amp;Values!$A$20&amp;"\"&amp;$E120),IF($Z120="pr",HYPERLINK(Values!$C$49,Values!$A$46&amp;"\"&amp;Values!$A$19),IF($Z120="ex",HYPERLINK(Values!$B$54,Values!$A$53&amp;" folder "&amp;$G120),IF($Z120="","What type of script is it?",IF($Z120="mc",HYPERLINK(Values!$B$57&amp;"\"&amp;$E120,Values!$A$55&amp;" "&amp;$E120&amp;"\"&amp;$G120),HYPERLINK(Values!$B$3&amp;E120&amp;"\"&amp;$H120,"OWNED\"&amp;$E120&amp;"\"&amp;$H120&amp;"\"))))))))))</f>
        <v>CC 2018\Scripts</v>
      </c>
      <c r="AB120" s="2" t="str">
        <f>IF($Z120="un",HYPERLINK(Values!$B$73,Values!$A$68),IF($Z120="s",HYPERLINK(Values!$C$41,Values!$A$40&amp;"\"&amp;Values!$A$17),IF($Z120="ui",HYPERLINK(Values!$C$42,Values!$A$40&amp;"\"&amp;Values!$A$18),IF($Z120="c",HYPERLINK(Values!$C$4,Values!$A$4),IF($Z120="p",HYPERLINK(Values!$C$45&amp;"\"&amp;$E120,Values!$A$40&amp;"\"&amp;Values!$A$20&amp;"\"&amp;$E120),IF($Z120="pr",HYPERLINK(Values!$C$44,Values!$A$46&amp;"\"&amp;Values!$A$19),IF($Z120="ex",HYPERLINK(Values!$B$54,Values!$A$53&amp;" folder "&amp;$G120),IF($Z120="","What type of script is it?",IF($Z120="mc",HYPERLINK(Values!$B$57&amp;"\"&amp;$E120,Values!$A$55&amp;" "&amp;$E120&amp;"\"&amp;$G120),HYPERLINK(Values!$B$3&amp;F120&amp;"\"&amp;$H120,"OWNED\"&amp;$E120&amp;"\"&amp;$H120&amp;"\"))))))))))</f>
        <v>CC 2017\Scripts</v>
      </c>
      <c r="AC120" s="2" t="str">
        <f>IF($M120=0,"CS6 unsupported",IF(AND($M120=1,$Z120="un"),HYPERLINK(Values!$B$69,Values!$A$68),IF(AND($M120=1,$Z120="s"),HYPERLINK(Values!$C$17,Values!$A$15&amp;"\"&amp;Values!$A$17),IF(AND($M120=1,$Z120="ui"),HYPERLINK(Values!$C$18,Values!$A$15&amp;"\"&amp;Values!$A$18),IF(AND($M120=1,$Z120="c"),HYPERLINK(Values!$C$4,Values!$A$4),IF(AND($M120=1,$Z120="p"),HYPERLINK(Values!$C$20&amp;"\"&amp;$E120,Values!$A$15&amp;"\"&amp;Values!$A$20&amp;"\"&amp;$E120),IF(AND($M120=1,$Z120="pr"),HYPERLINK(Values!$C$19,Values!$A$15&amp;"\"&amp;Values!$A$19),IF(AND($M120=1,$Z120="mc"),HYPERLINK(Values!$B$56,Values!$A$55&amp;" "&amp;$G120),IF(AND($M120=1,$Z120=""),"What type of script is it?",HYPERLINK(Values!$B$3&amp;E120&amp;"\"&amp;$H120,"OWNED\"&amp;$E120&amp;"\"&amp;$H120&amp;"\"))))))))))</f>
        <v>CS6\Scripts</v>
      </c>
      <c r="AE120" t="s">
        <v>852</v>
      </c>
      <c r="AF120" s="57">
        <v>20</v>
      </c>
      <c r="AH120" s="37">
        <f t="shared" si="24"/>
        <v>0</v>
      </c>
      <c r="AI120" s="37">
        <f>IFERROR(IF(AE120="s",AH120*Values!$C$1,AF120*Values!$C$1),"")</f>
        <v>27.400000000000002</v>
      </c>
      <c r="AJ120" s="2" t="s">
        <v>872</v>
      </c>
    </row>
    <row r="121" spans="2:36" x14ac:dyDescent="0.25">
      <c r="B121" s="72">
        <v>1</v>
      </c>
      <c r="C121" s="70">
        <v>100815698</v>
      </c>
      <c r="D121" s="8">
        <v>43269</v>
      </c>
      <c r="E121" s="9" t="s">
        <v>107</v>
      </c>
      <c r="F121" t="s">
        <v>1733</v>
      </c>
      <c r="G121" t="s">
        <v>1734</v>
      </c>
      <c r="H121" t="s">
        <v>1735</v>
      </c>
      <c r="I121" s="50" t="str">
        <f t="shared" si="18"/>
        <v>universal-shortcut-fixer</v>
      </c>
      <c r="J121" t="s">
        <v>116</v>
      </c>
      <c r="K121" s="2" t="str">
        <f t="shared" si="19"/>
        <v>No license required</v>
      </c>
      <c r="L121" t="str">
        <f t="shared" si="20"/>
        <v>CS4</v>
      </c>
      <c r="M121" s="72">
        <v>1</v>
      </c>
      <c r="N121" t="str">
        <f t="shared" si="21"/>
        <v>YES</v>
      </c>
      <c r="O121" t="s">
        <v>151</v>
      </c>
      <c r="P121" t="s">
        <v>98</v>
      </c>
      <c r="Q121" s="13" t="s">
        <v>980</v>
      </c>
      <c r="R121" s="11">
        <v>42852</v>
      </c>
      <c r="T121" t="s">
        <v>1736</v>
      </c>
      <c r="U121" s="2" t="str">
        <f t="shared" si="22"/>
        <v>universal-shortcut-fixer help</v>
      </c>
      <c r="V121" t="s">
        <v>1737</v>
      </c>
      <c r="W121" s="2" t="str">
        <f>HYPERLINK(Values!$B$3&amp;E121&amp;"\"&amp;$H121,"OWNED\"&amp;$E121&amp;"\"&amp;$H121&amp;"\")</f>
        <v>OWNED\Jacob Danell\universal_shortcut_fixer_1.3\</v>
      </c>
      <c r="X121" s="2" t="s">
        <v>44</v>
      </c>
      <c r="Y121" s="15" t="s">
        <v>1113</v>
      </c>
      <c r="Z121" s="15" t="s">
        <v>1113</v>
      </c>
      <c r="AA121" s="2" t="str">
        <f>IF($Z121="un",HYPERLINK(Values!$B$74,Values!$A$68),IF($Z121="s",HYPERLINK(Values!$C$47,Values!$A$46&amp;"\"&amp;Values!$A$17),IF($Z121="ui",HYPERLINK(Values!$C$48,Values!$A$46&amp;"\"&amp;Values!$A$18),IF($Z121="c",HYPERLINK(Values!$C$4,Values!$A$4),IF($Z121="p",HYPERLINK(Values!$C$50&amp;"\"&amp;$E121,Values!$A$46&amp;"\"&amp;Values!$A$20&amp;"\"&amp;$E121),IF($Z121="pr",HYPERLINK(Values!$C$49,Values!$A$46&amp;"\"&amp;Values!$A$19),IF($Z121="ex",HYPERLINK(Values!$B$54,Values!$A$53&amp;" folder "&amp;$G121),IF($Z121="","What type of script is it?",IF($Z121="mc",HYPERLINK(Values!$B$57&amp;"\"&amp;$E121,Values!$A$55&amp;" "&amp;$E121&amp;"\"&amp;$G121),HYPERLINK(Values!$B$3&amp;E121&amp;"\"&amp;$H121,"OWNED\"&amp;$E121&amp;"\"&amp;$H121&amp;"\"))))))))))</f>
        <v>NO_License_Required</v>
      </c>
      <c r="AB121" s="2" t="str">
        <f>IF($Z121="un",HYPERLINK(Values!$B$73,Values!$A$68),IF($Z121="s",HYPERLINK(Values!$C$41,Values!$A$40&amp;"\"&amp;Values!$A$17),IF($Z121="ui",HYPERLINK(Values!$C$42,Values!$A$40&amp;"\"&amp;Values!$A$18),IF($Z121="c",HYPERLINK(Values!$C$4,Values!$A$4),IF($Z121="p",HYPERLINK(Values!$C$45&amp;"\"&amp;$E121,Values!$A$40&amp;"\"&amp;Values!$A$20&amp;"\"&amp;$E121),IF($Z121="pr",HYPERLINK(Values!$C$44,Values!$A$46&amp;"\"&amp;Values!$A$19),IF($Z121="ex",HYPERLINK(Values!$B$54,Values!$A$53&amp;" folder "&amp;$G121),IF($Z121="","What type of script is it?",IF($Z121="mc",HYPERLINK(Values!$B$57&amp;"\"&amp;$E121,Values!$A$55&amp;" "&amp;$E121&amp;"\"&amp;$G121),HYPERLINK(Values!$B$3&amp;F121&amp;"\"&amp;$H121,"OWNED\"&amp;$E121&amp;"\"&amp;$H121&amp;"\"))))))))))</f>
        <v>NO_License_Required</v>
      </c>
      <c r="AC121" s="2" t="str">
        <f>IF($M121=0,"CS6 unsupported",IF(AND($M121=1,$Z121="un"),HYPERLINK(Values!$B$69,Values!$A$68),IF(AND($M121=1,$Z121="s"),HYPERLINK(Values!$C$17,Values!$A$15&amp;"\"&amp;Values!$A$17),IF(AND($M121=1,$Z121="ui"),HYPERLINK(Values!$C$18,Values!$A$15&amp;"\"&amp;Values!$A$18),IF(AND($M121=1,$Z121="c"),HYPERLINK(Values!$C$4,Values!$A$4),IF(AND($M121=1,$Z121="p"),HYPERLINK(Values!$C$20&amp;"\"&amp;$E121,Values!$A$15&amp;"\"&amp;Values!$A$20&amp;"\"&amp;$E121),IF(AND($M121=1,$Z121="pr"),HYPERLINK(Values!$C$19,Values!$A$15&amp;"\"&amp;Values!$A$19),IF(AND($M121=1,$Z121="mc"),HYPERLINK(Values!$B$56,Values!$A$55&amp;" "&amp;$G121),IF(AND($M121=1,$Z121=""),"What type of script is it?",HYPERLINK(Values!$B$3&amp;E121&amp;"\"&amp;$H121,"OWNED\"&amp;$E121&amp;"\"&amp;$H121&amp;"\"))))))))))</f>
        <v>NO_License_Required</v>
      </c>
      <c r="AE121" t="s">
        <v>852</v>
      </c>
      <c r="AF121" s="57">
        <v>4.99</v>
      </c>
      <c r="AH121" s="37">
        <f t="shared" si="24"/>
        <v>0</v>
      </c>
      <c r="AI121" s="37">
        <f>IFERROR(IF(AE121="s",AH121*Values!$C$1,AF121*Values!$C$1),"")</f>
        <v>6.8363000000000005</v>
      </c>
    </row>
    <row r="122" spans="2:36" x14ac:dyDescent="0.25">
      <c r="B122" s="72">
        <v>1</v>
      </c>
      <c r="C122" s="70">
        <v>100815698</v>
      </c>
      <c r="D122" s="8">
        <v>43269</v>
      </c>
      <c r="E122" s="9" t="s">
        <v>644</v>
      </c>
      <c r="F122" t="s">
        <v>1738</v>
      </c>
      <c r="G122" t="s">
        <v>1739</v>
      </c>
      <c r="H122" t="s">
        <v>1740</v>
      </c>
      <c r="I122" s="50" t="str">
        <f t="shared" si="18"/>
        <v>create-pivotal-null</v>
      </c>
      <c r="J122" t="s">
        <v>116</v>
      </c>
      <c r="K122" s="2" t="str">
        <f t="shared" si="19"/>
        <v>No license required</v>
      </c>
      <c r="L122" t="str">
        <f t="shared" si="20"/>
        <v>CS5</v>
      </c>
      <c r="M122" s="72">
        <v>1</v>
      </c>
      <c r="N122" t="str">
        <f t="shared" si="21"/>
        <v>YES</v>
      </c>
      <c r="O122" t="s">
        <v>196</v>
      </c>
      <c r="P122" t="s">
        <v>134</v>
      </c>
      <c r="Q122" s="13" t="s">
        <v>197</v>
      </c>
      <c r="R122" s="11">
        <v>41444</v>
      </c>
      <c r="T122" t="s">
        <v>1741</v>
      </c>
      <c r="U122" s="2" t="str">
        <f t="shared" si="22"/>
        <v>create-pivotal-null help</v>
      </c>
      <c r="V122" t="s">
        <v>1742</v>
      </c>
      <c r="W122" s="2" t="str">
        <f>HYPERLINK(Values!$B$3&amp;E122&amp;"\"&amp;$H122,"OWNED\"&amp;$E122&amp;"\"&amp;$H122&amp;"\")</f>
        <v>OWNED\Zack Lovatt\zl_createpivotalnull_v1.1\</v>
      </c>
      <c r="X122" s="2" t="s">
        <v>44</v>
      </c>
      <c r="Y122" s="15" t="s">
        <v>1113</v>
      </c>
      <c r="Z122" s="15" t="s">
        <v>1113</v>
      </c>
      <c r="AA122" s="2" t="str">
        <f>IF($Z122="un",HYPERLINK(Values!$B$74,Values!$A$68),IF($Z122="s",HYPERLINK(Values!$C$47,Values!$A$46&amp;"\"&amp;Values!$A$17),IF($Z122="ui",HYPERLINK(Values!$C$48,Values!$A$46&amp;"\"&amp;Values!$A$18),IF($Z122="c",HYPERLINK(Values!$C$4,Values!$A$4),IF($Z122="p",HYPERLINK(Values!$C$50&amp;"\"&amp;$E122,Values!$A$46&amp;"\"&amp;Values!$A$20&amp;"\"&amp;$E122),IF($Z122="pr",HYPERLINK(Values!$C$49,Values!$A$46&amp;"\"&amp;Values!$A$19),IF($Z122="ex",HYPERLINK(Values!$B$54,Values!$A$53&amp;" folder "&amp;$G122),IF($Z122="","What type of script is it?",IF($Z122="mc",HYPERLINK(Values!$B$57&amp;"\"&amp;$E122,Values!$A$55&amp;" "&amp;$E122&amp;"\"&amp;$G122),HYPERLINK(Values!$B$3&amp;E122&amp;"\"&amp;$H122,"OWNED\"&amp;$E122&amp;"\"&amp;$H122&amp;"\"))))))))))</f>
        <v>NO_License_Required</v>
      </c>
      <c r="AB122" s="2" t="str">
        <f>IF($Z122="un",HYPERLINK(Values!$B$73,Values!$A$68),IF($Z122="s",HYPERLINK(Values!$C$41,Values!$A$40&amp;"\"&amp;Values!$A$17),IF($Z122="ui",HYPERLINK(Values!$C$42,Values!$A$40&amp;"\"&amp;Values!$A$18),IF($Z122="c",HYPERLINK(Values!$C$4,Values!$A$4),IF($Z122="p",HYPERLINK(Values!$C$45&amp;"\"&amp;$E122,Values!$A$40&amp;"\"&amp;Values!$A$20&amp;"\"&amp;$E122),IF($Z122="pr",HYPERLINK(Values!$C$44,Values!$A$46&amp;"\"&amp;Values!$A$19),IF($Z122="ex",HYPERLINK(Values!$B$54,Values!$A$53&amp;" folder "&amp;$G122),IF($Z122="","What type of script is it?",IF($Z122="mc",HYPERLINK(Values!$B$57&amp;"\"&amp;$E122,Values!$A$55&amp;" "&amp;$E122&amp;"\"&amp;$G122),HYPERLINK(Values!$B$3&amp;F122&amp;"\"&amp;$H122,"OWNED\"&amp;$E122&amp;"\"&amp;$H122&amp;"\"))))))))))</f>
        <v>NO_License_Required</v>
      </c>
      <c r="AC122" s="2" t="str">
        <f>IF($M122=0,"CS6 unsupported",IF(AND($M122=1,$Z122="un"),HYPERLINK(Values!$B$69,Values!$A$68),IF(AND($M122=1,$Z122="s"),HYPERLINK(Values!$C$17,Values!$A$15&amp;"\"&amp;Values!$A$17),IF(AND($M122=1,$Z122="ui"),HYPERLINK(Values!$C$18,Values!$A$15&amp;"\"&amp;Values!$A$18),IF(AND($M122=1,$Z122="c"),HYPERLINK(Values!$C$4,Values!$A$4),IF(AND($M122=1,$Z122="p"),HYPERLINK(Values!$C$20&amp;"\"&amp;$E122,Values!$A$15&amp;"\"&amp;Values!$A$20&amp;"\"&amp;$E122),IF(AND($M122=1,$Z122="pr"),HYPERLINK(Values!$C$19,Values!$A$15&amp;"\"&amp;Values!$A$19),IF(AND($M122=1,$Z122="mc"),HYPERLINK(Values!$B$56,Values!$A$55&amp;" "&amp;$G122),IF(AND($M122=1,$Z122=""),"What type of script is it?",HYPERLINK(Values!$B$3&amp;E122&amp;"\"&amp;$H122,"OWNED\"&amp;$E122&amp;"\"&amp;$H122&amp;"\"))))))))))</f>
        <v>NO_License_Required</v>
      </c>
      <c r="AE122" t="s">
        <v>852</v>
      </c>
      <c r="AF122" s="57">
        <v>4.99</v>
      </c>
      <c r="AH122" s="37">
        <f t="shared" si="24"/>
        <v>0</v>
      </c>
      <c r="AI122" s="37">
        <f>IFERROR(IF(AE122="s",AH122*Values!$C$1,AF122*Values!$C$1),"")</f>
        <v>6.8363000000000005</v>
      </c>
    </row>
    <row r="123" spans="2:36" x14ac:dyDescent="0.25">
      <c r="B123" s="72">
        <v>1</v>
      </c>
      <c r="C123" s="70">
        <v>100815698</v>
      </c>
      <c r="D123" s="8">
        <v>43269</v>
      </c>
      <c r="E123" s="9" t="s">
        <v>561</v>
      </c>
      <c r="F123" t="s">
        <v>1743</v>
      </c>
      <c r="G123" t="s">
        <v>1744</v>
      </c>
      <c r="H123" t="s">
        <v>1745</v>
      </c>
      <c r="I123" s="50" t="str">
        <f t="shared" si="18"/>
        <v>skin-retouch</v>
      </c>
      <c r="J123" t="s">
        <v>116</v>
      </c>
      <c r="K123" s="2" t="str">
        <f t="shared" si="19"/>
        <v>No license required</v>
      </c>
      <c r="L123" t="str">
        <f t="shared" si="20"/>
        <v>CS4</v>
      </c>
      <c r="M123" s="72">
        <v>1</v>
      </c>
      <c r="N123" t="str">
        <f t="shared" si="21"/>
        <v>YES</v>
      </c>
      <c r="O123" t="s">
        <v>151</v>
      </c>
      <c r="P123" t="s">
        <v>98</v>
      </c>
      <c r="Q123" s="13" t="s">
        <v>241</v>
      </c>
      <c r="R123" s="11">
        <v>42496</v>
      </c>
      <c r="T123" t="s">
        <v>1746</v>
      </c>
      <c r="U123" s="2" t="str">
        <f t="shared" si="22"/>
        <v>skin-retouch help</v>
      </c>
      <c r="V123" t="s">
        <v>1747</v>
      </c>
      <c r="W123" s="2" t="str">
        <f>HYPERLINK(Values!$B$3&amp;E123&amp;"\"&amp;$H123,"OWNED\"&amp;$E123&amp;"\"&amp;$H123&amp;"\")</f>
        <v>OWNED\mamoworld\skinretouch-1-0-0\</v>
      </c>
      <c r="X123" s="2" t="s">
        <v>44</v>
      </c>
      <c r="Y123" s="15" t="s">
        <v>1113</v>
      </c>
      <c r="Z123" s="15" t="s">
        <v>1113</v>
      </c>
      <c r="AA123" s="2" t="str">
        <f>IF($Z123="un",HYPERLINK(Values!$B$74,Values!$A$68),IF($Z123="s",HYPERLINK(Values!$C$47,Values!$A$46&amp;"\"&amp;Values!$A$17),IF($Z123="ui",HYPERLINK(Values!$C$48,Values!$A$46&amp;"\"&amp;Values!$A$18),IF($Z123="c",HYPERLINK(Values!$C$4,Values!$A$4),IF($Z123="p",HYPERLINK(Values!$C$50&amp;"\"&amp;$E123,Values!$A$46&amp;"\"&amp;Values!$A$20&amp;"\"&amp;$E123),IF($Z123="pr",HYPERLINK(Values!$C$49,Values!$A$46&amp;"\"&amp;Values!$A$19),IF($Z123="ex",HYPERLINK(Values!$B$54,Values!$A$53&amp;" folder "&amp;$G123),IF($Z123="","What type of script is it?",IF($Z123="mc",HYPERLINK(Values!$B$57&amp;"\"&amp;$E123,Values!$A$55&amp;" "&amp;$E123&amp;"\"&amp;$G123),HYPERLINK(Values!$B$3&amp;E123&amp;"\"&amp;$H123,"OWNED\"&amp;$E123&amp;"\"&amp;$H123&amp;"\"))))))))))</f>
        <v>NO_License_Required</v>
      </c>
      <c r="AB123" s="2" t="str">
        <f>IF($Z123="un",HYPERLINK(Values!$B$73,Values!$A$68),IF($Z123="s",HYPERLINK(Values!$C$41,Values!$A$40&amp;"\"&amp;Values!$A$17),IF($Z123="ui",HYPERLINK(Values!$C$42,Values!$A$40&amp;"\"&amp;Values!$A$18),IF($Z123="c",HYPERLINK(Values!$C$4,Values!$A$4),IF($Z123="p",HYPERLINK(Values!$C$45&amp;"\"&amp;$E123,Values!$A$40&amp;"\"&amp;Values!$A$20&amp;"\"&amp;$E123),IF($Z123="pr",HYPERLINK(Values!$C$44,Values!$A$46&amp;"\"&amp;Values!$A$19),IF($Z123="ex",HYPERLINK(Values!$B$54,Values!$A$53&amp;" folder "&amp;$G123),IF($Z123="","What type of script is it?",IF($Z123="mc",HYPERLINK(Values!$B$57&amp;"\"&amp;$E123,Values!$A$55&amp;" "&amp;$E123&amp;"\"&amp;$G123),HYPERLINK(Values!$B$3&amp;F123&amp;"\"&amp;$H123,"OWNED\"&amp;$E123&amp;"\"&amp;$H123&amp;"\"))))))))))</f>
        <v>NO_License_Required</v>
      </c>
      <c r="AC123" s="2" t="str">
        <f>IF($M123=0,"CS6 unsupported",IF(AND($M123=1,$Z123="un"),HYPERLINK(Values!$B$69,Values!$A$68),IF(AND($M123=1,$Z123="s"),HYPERLINK(Values!$C$17,Values!$A$15&amp;"\"&amp;Values!$A$17),IF(AND($M123=1,$Z123="ui"),HYPERLINK(Values!$C$18,Values!$A$15&amp;"\"&amp;Values!$A$18),IF(AND($M123=1,$Z123="c"),HYPERLINK(Values!$C$4,Values!$A$4),IF(AND($M123=1,$Z123="p"),HYPERLINK(Values!$C$20&amp;"\"&amp;$E123,Values!$A$15&amp;"\"&amp;Values!$A$20&amp;"\"&amp;$E123),IF(AND($M123=1,$Z123="pr"),HYPERLINK(Values!$C$19,Values!$A$15&amp;"\"&amp;Values!$A$19),IF(AND($M123=1,$Z123="mc"),HYPERLINK(Values!$B$56,Values!$A$55&amp;" "&amp;$G123),IF(AND($M123=1,$Z123=""),"What type of script is it?",HYPERLINK(Values!$B$3&amp;E123&amp;"\"&amp;$H123,"OWNED\"&amp;$E123&amp;"\"&amp;$H123&amp;"\"))))))))))</f>
        <v>NO_License_Required</v>
      </c>
      <c r="AE123" t="s">
        <v>852</v>
      </c>
      <c r="AF123" s="57">
        <v>0</v>
      </c>
      <c r="AH123" s="37">
        <f t="shared" si="24"/>
        <v>0</v>
      </c>
      <c r="AI123" s="37">
        <f>IFERROR(IF(AE123="s",AH123*Values!$C$1,AF123*Values!$C$1),"")</f>
        <v>0</v>
      </c>
    </row>
    <row r="124" spans="2:36" x14ac:dyDescent="0.25">
      <c r="B124" s="72">
        <v>1</v>
      </c>
      <c r="C124" s="70">
        <v>100815698</v>
      </c>
      <c r="D124" s="8">
        <v>43269</v>
      </c>
      <c r="E124" s="51" t="s">
        <v>501</v>
      </c>
      <c r="F124" s="16" t="s">
        <v>1748</v>
      </c>
      <c r="G124" t="s">
        <v>1749</v>
      </c>
      <c r="H124" t="s">
        <v>1750</v>
      </c>
      <c r="I124" s="50" t="str">
        <f t="shared" si="18"/>
        <v>layer-random-shifter</v>
      </c>
      <c r="J124" t="s">
        <v>116</v>
      </c>
      <c r="K124" s="2" t="str">
        <f t="shared" si="19"/>
        <v>No license required</v>
      </c>
      <c r="L124" t="str">
        <f t="shared" si="20"/>
        <v>NO</v>
      </c>
      <c r="M124" s="72">
        <v>1</v>
      </c>
      <c r="N124" t="str">
        <f t="shared" si="21"/>
        <v>YES</v>
      </c>
      <c r="O124" t="s">
        <v>13</v>
      </c>
      <c r="P124" t="s">
        <v>165</v>
      </c>
      <c r="Q124" s="13" t="s">
        <v>572</v>
      </c>
      <c r="R124" s="11">
        <v>40634</v>
      </c>
      <c r="T124" t="s">
        <v>1751</v>
      </c>
      <c r="U124" s="2" t="str">
        <f t="shared" si="22"/>
        <v>layer-random-shifter help</v>
      </c>
      <c r="W124" s="2" t="str">
        <f>HYPERLINK(Values!$B$3&amp;E124&amp;"\"&amp;$H124,"OWNED\"&amp;$E124&amp;"\"&amp;$H124&amp;"\")</f>
        <v>OWNED\Lloyd Alvarez\layerrandomshifter_set_v2.1\LayerRandomShifter_Set\LayerRandomShifter_v2.1-CS3_and_above.jsx\</v>
      </c>
      <c r="X124" s="2" t="s">
        <v>44</v>
      </c>
      <c r="Y124" s="15" t="s">
        <v>1113</v>
      </c>
      <c r="Z124" s="15" t="s">
        <v>1113</v>
      </c>
      <c r="AA124" s="2" t="str">
        <f>IF($Z124="un",HYPERLINK(Values!$B$74,Values!$A$68),IF($Z124="s",HYPERLINK(Values!$C$47,Values!$A$46&amp;"\"&amp;Values!$A$17),IF($Z124="ui",HYPERLINK(Values!$C$48,Values!$A$46&amp;"\"&amp;Values!$A$18),IF($Z124="c",HYPERLINK(Values!$C$4,Values!$A$4),IF($Z124="p",HYPERLINK(Values!$C$50&amp;"\"&amp;$E124,Values!$A$46&amp;"\"&amp;Values!$A$20&amp;"\"&amp;$E124),IF($Z124="pr",HYPERLINK(Values!$C$49,Values!$A$46&amp;"\"&amp;Values!$A$19),IF($Z124="ex",HYPERLINK(Values!$B$54,Values!$A$53&amp;" folder "&amp;$G124),IF($Z124="","What type of script is it?",IF($Z124="mc",HYPERLINK(Values!$B$57&amp;"\"&amp;$E124,Values!$A$55&amp;" "&amp;$E124&amp;"\"&amp;$G124),HYPERLINK(Values!$B$3&amp;E124&amp;"\"&amp;$H124,"OWNED\"&amp;$E124&amp;"\"&amp;$H124&amp;"\"))))))))))</f>
        <v>NO_License_Required</v>
      </c>
      <c r="AB124" s="2" t="str">
        <f>IF($Z124="un",HYPERLINK(Values!$B$73,Values!$A$68),IF($Z124="s",HYPERLINK(Values!$C$41,Values!$A$40&amp;"\"&amp;Values!$A$17),IF($Z124="ui",HYPERLINK(Values!$C$42,Values!$A$40&amp;"\"&amp;Values!$A$18),IF($Z124="c",HYPERLINK(Values!$C$4,Values!$A$4),IF($Z124="p",HYPERLINK(Values!$C$45&amp;"\"&amp;$E124,Values!$A$40&amp;"\"&amp;Values!$A$20&amp;"\"&amp;$E124),IF($Z124="pr",HYPERLINK(Values!$C$44,Values!$A$46&amp;"\"&amp;Values!$A$19),IF($Z124="ex",HYPERLINK(Values!$B$54,Values!$A$53&amp;" folder "&amp;$G124),IF($Z124="","What type of script is it?",IF($Z124="mc",HYPERLINK(Values!$B$57&amp;"\"&amp;$E124,Values!$A$55&amp;" "&amp;$E124&amp;"\"&amp;$G124),HYPERLINK(Values!$B$3&amp;F124&amp;"\"&amp;$H124,"OWNED\"&amp;$E124&amp;"\"&amp;$H124&amp;"\"))))))))))</f>
        <v>NO_License_Required</v>
      </c>
      <c r="AC124" s="2" t="str">
        <f>IF($M124=0,"CS6 unsupported",IF(AND($M124=1,$Z124="un"),HYPERLINK(Values!$B$69,Values!$A$68),IF(AND($M124=1,$Z124="s"),HYPERLINK(Values!$C$17,Values!$A$15&amp;"\"&amp;Values!$A$17),IF(AND($M124=1,$Z124="ui"),HYPERLINK(Values!$C$18,Values!$A$15&amp;"\"&amp;Values!$A$18),IF(AND($M124=1,$Z124="c"),HYPERLINK(Values!$C$4,Values!$A$4),IF(AND($M124=1,$Z124="p"),HYPERLINK(Values!$C$20&amp;"\"&amp;$E124,Values!$A$15&amp;"\"&amp;Values!$A$20&amp;"\"&amp;$E124),IF(AND($M124=1,$Z124="pr"),HYPERLINK(Values!$C$19,Values!$A$15&amp;"\"&amp;Values!$A$19),IF(AND($M124=1,$Z124="mc"),HYPERLINK(Values!$B$56,Values!$A$55&amp;" "&amp;$G124),IF(AND($M124=1,$Z124=""),"What type of script is it?",HYPERLINK(Values!$B$3&amp;E124&amp;"\"&amp;$H124,"OWNED\"&amp;$E124&amp;"\"&amp;$H124&amp;"\"))))))))))</f>
        <v>NO_License_Required</v>
      </c>
      <c r="AE124" t="s">
        <v>852</v>
      </c>
      <c r="AF124" s="57">
        <v>9.99</v>
      </c>
      <c r="AH124" s="37">
        <f t="shared" si="24"/>
        <v>0</v>
      </c>
      <c r="AI124" s="37">
        <f>IFERROR(IF(AE124="s",AH124*Values!$C$1,AF124*Values!$C$1),"")</f>
        <v>13.686300000000001</v>
      </c>
    </row>
    <row r="125" spans="2:36" x14ac:dyDescent="0.25">
      <c r="B125" s="72">
        <v>1</v>
      </c>
      <c r="C125" s="70">
        <v>100815698</v>
      </c>
      <c r="D125" s="8">
        <v>43269</v>
      </c>
      <c r="E125" s="9" t="s">
        <v>1299</v>
      </c>
      <c r="F125" t="s">
        <v>1752</v>
      </c>
      <c r="G125" t="s">
        <v>1753</v>
      </c>
      <c r="H125" t="s">
        <v>1754</v>
      </c>
      <c r="I125" s="50" t="str">
        <f t="shared" si="18"/>
        <v>path-duplicator</v>
      </c>
      <c r="J125" t="s">
        <v>116</v>
      </c>
      <c r="K125" s="2" t="str">
        <f t="shared" si="19"/>
        <v>No license required</v>
      </c>
      <c r="L125" t="str">
        <f t="shared" si="20"/>
        <v>CS4</v>
      </c>
      <c r="M125" s="72">
        <v>1</v>
      </c>
      <c r="N125" t="str">
        <f t="shared" si="21"/>
        <v>YES</v>
      </c>
      <c r="O125" t="s">
        <v>151</v>
      </c>
      <c r="P125" t="s">
        <v>124</v>
      </c>
      <c r="Q125" s="13" t="s">
        <v>513</v>
      </c>
      <c r="R125" s="11">
        <v>41756</v>
      </c>
      <c r="T125" t="s">
        <v>1755</v>
      </c>
      <c r="U125" s="2" t="str">
        <f t="shared" si="22"/>
        <v>path-duplicator help</v>
      </c>
      <c r="V125" t="s">
        <v>1756</v>
      </c>
      <c r="W125" s="2" t="str">
        <f>HYPERLINK(Values!$B$3&amp;E125&amp;"\"&amp;$H125,"OWNED\"&amp;$E125&amp;"\"&amp;$H125&amp;"\")</f>
        <v>OWNED\Zhiqiang Li\path_duplicator_v1.5_1\</v>
      </c>
      <c r="X125" s="2" t="s">
        <v>44</v>
      </c>
      <c r="Y125" s="15" t="s">
        <v>1113</v>
      </c>
      <c r="Z125" s="15" t="s">
        <v>1113</v>
      </c>
      <c r="AA125" s="2" t="str">
        <f>IF($Z125="un",HYPERLINK(Values!$B$74,Values!$A$68),IF($Z125="s",HYPERLINK(Values!$C$47,Values!$A$46&amp;"\"&amp;Values!$A$17),IF($Z125="ui",HYPERLINK(Values!$C$48,Values!$A$46&amp;"\"&amp;Values!$A$18),IF($Z125="c",HYPERLINK(Values!$C$4,Values!$A$4),IF($Z125="p",HYPERLINK(Values!$C$50&amp;"\"&amp;$E125,Values!$A$46&amp;"\"&amp;Values!$A$20&amp;"\"&amp;$E125),IF($Z125="pr",HYPERLINK(Values!$C$49,Values!$A$46&amp;"\"&amp;Values!$A$19),IF($Z125="ex",HYPERLINK(Values!$B$54,Values!$A$53&amp;" folder "&amp;$G125),IF($Z125="","What type of script is it?",IF($Z125="mc",HYPERLINK(Values!$B$57&amp;"\"&amp;$E125,Values!$A$55&amp;" "&amp;$E125&amp;"\"&amp;$G125),HYPERLINK(Values!$B$3&amp;E125&amp;"\"&amp;$H125,"OWNED\"&amp;$E125&amp;"\"&amp;$H125&amp;"\"))))))))))</f>
        <v>NO_License_Required</v>
      </c>
      <c r="AB125" s="2" t="str">
        <f>IF($Z125="un",HYPERLINK(Values!$B$73,Values!$A$68),IF($Z125="s",HYPERLINK(Values!$C$41,Values!$A$40&amp;"\"&amp;Values!$A$17),IF($Z125="ui",HYPERLINK(Values!$C$42,Values!$A$40&amp;"\"&amp;Values!$A$18),IF($Z125="c",HYPERLINK(Values!$C$4,Values!$A$4),IF($Z125="p",HYPERLINK(Values!$C$45&amp;"\"&amp;$E125,Values!$A$40&amp;"\"&amp;Values!$A$20&amp;"\"&amp;$E125),IF($Z125="pr",HYPERLINK(Values!$C$44,Values!$A$46&amp;"\"&amp;Values!$A$19),IF($Z125="ex",HYPERLINK(Values!$B$54,Values!$A$53&amp;" folder "&amp;$G125),IF($Z125="","What type of script is it?",IF($Z125="mc",HYPERLINK(Values!$B$57&amp;"\"&amp;$E125,Values!$A$55&amp;" "&amp;$E125&amp;"\"&amp;$G125),HYPERLINK(Values!$B$3&amp;F125&amp;"\"&amp;$H125,"OWNED\"&amp;$E125&amp;"\"&amp;$H125&amp;"\"))))))))))</f>
        <v>NO_License_Required</v>
      </c>
      <c r="AC125" s="2" t="str">
        <f>IF($M125=0,"CS6 unsupported",IF(AND($M125=1,$Z125="un"),HYPERLINK(Values!$B$69,Values!$A$68),IF(AND($M125=1,$Z125="s"),HYPERLINK(Values!$C$17,Values!$A$15&amp;"\"&amp;Values!$A$17),IF(AND($M125=1,$Z125="ui"),HYPERLINK(Values!$C$18,Values!$A$15&amp;"\"&amp;Values!$A$18),IF(AND($M125=1,$Z125="c"),HYPERLINK(Values!$C$4,Values!$A$4),IF(AND($M125=1,$Z125="p"),HYPERLINK(Values!$C$20&amp;"\"&amp;$E125,Values!$A$15&amp;"\"&amp;Values!$A$20&amp;"\"&amp;$E125),IF(AND($M125=1,$Z125="pr"),HYPERLINK(Values!$C$19,Values!$A$15&amp;"\"&amp;Values!$A$19),IF(AND($M125=1,$Z125="mc"),HYPERLINK(Values!$B$56,Values!$A$55&amp;" "&amp;$G125),IF(AND($M125=1,$Z125=""),"What type of script is it?",HYPERLINK(Values!$B$3&amp;E125&amp;"\"&amp;$H125,"OWNED\"&amp;$E125&amp;"\"&amp;$H125&amp;"\"))))))))))</f>
        <v>NO_License_Required</v>
      </c>
      <c r="AE125" t="s">
        <v>852</v>
      </c>
      <c r="AF125" s="57">
        <v>14.99</v>
      </c>
      <c r="AH125" s="37">
        <f t="shared" si="24"/>
        <v>0</v>
      </c>
      <c r="AI125" s="37">
        <f>IFERROR(IF(AE125="s",AH125*Values!$C$1,AF125*Values!$C$1),"")</f>
        <v>20.536300000000001</v>
      </c>
    </row>
    <row r="126" spans="2:36" x14ac:dyDescent="0.25">
      <c r="B126" s="72">
        <v>1</v>
      </c>
      <c r="C126" s="70">
        <v>100815698</v>
      </c>
      <c r="D126" s="8">
        <v>43269</v>
      </c>
      <c r="E126" s="9" t="s">
        <v>1757</v>
      </c>
      <c r="F126" t="s">
        <v>1758</v>
      </c>
      <c r="G126" t="s">
        <v>1759</v>
      </c>
      <c r="H126" t="s">
        <v>1760</v>
      </c>
      <c r="I126" s="50" t="str">
        <f t="shared" si="18"/>
        <v>time-offset-animation</v>
      </c>
      <c r="J126" t="s">
        <v>116</v>
      </c>
      <c r="K126" s="2" t="str">
        <f t="shared" si="19"/>
        <v>No license required</v>
      </c>
      <c r="L126" t="str">
        <f t="shared" si="20"/>
        <v>CS5</v>
      </c>
      <c r="M126" s="72">
        <v>1</v>
      </c>
      <c r="N126" t="str">
        <f t="shared" si="21"/>
        <v>YES</v>
      </c>
      <c r="O126" t="s">
        <v>196</v>
      </c>
      <c r="P126" t="s">
        <v>165</v>
      </c>
      <c r="Q126" s="13" t="s">
        <v>241</v>
      </c>
      <c r="R126" s="11">
        <v>41797</v>
      </c>
      <c r="T126" t="s">
        <v>1761</v>
      </c>
      <c r="U126" s="2" t="str">
        <f t="shared" si="22"/>
        <v>time-offset-animation help</v>
      </c>
      <c r="V126" t="s">
        <v>1762</v>
      </c>
      <c r="W126" s="2" t="str">
        <f>HYPERLINK(Values!$B$3&amp;E126&amp;"\"&amp;$H126,"OWNED\"&amp;$E126&amp;"\"&amp;$H126&amp;"\")</f>
        <v>OWNED\Calvin Swaim\cal_timeoffsetanimation_v1.0_1\</v>
      </c>
      <c r="X126" s="2" t="s">
        <v>44</v>
      </c>
      <c r="Y126" s="15" t="s">
        <v>1113</v>
      </c>
      <c r="Z126" s="15" t="s">
        <v>1113</v>
      </c>
      <c r="AA126" s="2" t="str">
        <f>IF($Z126="un",HYPERLINK(Values!$B$74,Values!$A$68),IF($Z126="s",HYPERLINK(Values!$C$47,Values!$A$46&amp;"\"&amp;Values!$A$17),IF($Z126="ui",HYPERLINK(Values!$C$48,Values!$A$46&amp;"\"&amp;Values!$A$18),IF($Z126="c",HYPERLINK(Values!$C$4,Values!$A$4),IF($Z126="p",HYPERLINK(Values!$C$50&amp;"\"&amp;$E126,Values!$A$46&amp;"\"&amp;Values!$A$20&amp;"\"&amp;$E126),IF($Z126="pr",HYPERLINK(Values!$C$49,Values!$A$46&amp;"\"&amp;Values!$A$19),IF($Z126="ex",HYPERLINK(Values!$B$54,Values!$A$53&amp;" folder "&amp;$G126),IF($Z126="","What type of script is it?",IF($Z126="mc",HYPERLINK(Values!$B$57&amp;"\"&amp;$E126,Values!$A$55&amp;" "&amp;$E126&amp;"\"&amp;$G126),HYPERLINK(Values!$B$3&amp;E126&amp;"\"&amp;$H126,"OWNED\"&amp;$E126&amp;"\"&amp;$H126&amp;"\"))))))))))</f>
        <v>NO_License_Required</v>
      </c>
      <c r="AB126" s="2" t="str">
        <f>IF($Z126="un",HYPERLINK(Values!$B$73,Values!$A$68),IF($Z126="s",HYPERLINK(Values!$C$41,Values!$A$40&amp;"\"&amp;Values!$A$17),IF($Z126="ui",HYPERLINK(Values!$C$42,Values!$A$40&amp;"\"&amp;Values!$A$18),IF($Z126="c",HYPERLINK(Values!$C$4,Values!$A$4),IF($Z126="p",HYPERLINK(Values!$C$45&amp;"\"&amp;$E126,Values!$A$40&amp;"\"&amp;Values!$A$20&amp;"\"&amp;$E126),IF($Z126="pr",HYPERLINK(Values!$C$44,Values!$A$46&amp;"\"&amp;Values!$A$19),IF($Z126="ex",HYPERLINK(Values!$B$54,Values!$A$53&amp;" folder "&amp;$G126),IF($Z126="","What type of script is it?",IF($Z126="mc",HYPERLINK(Values!$B$57&amp;"\"&amp;$E126,Values!$A$55&amp;" "&amp;$E126&amp;"\"&amp;$G126),HYPERLINK(Values!$B$3&amp;F126&amp;"\"&amp;$H126,"OWNED\"&amp;$E126&amp;"\"&amp;$H126&amp;"\"))))))))))</f>
        <v>NO_License_Required</v>
      </c>
      <c r="AC126" s="2" t="str">
        <f>IF($M126=0,"CS6 unsupported",IF(AND($M126=1,$Z126="un"),HYPERLINK(Values!$B$69,Values!$A$68),IF(AND($M126=1,$Z126="s"),HYPERLINK(Values!$C$17,Values!$A$15&amp;"\"&amp;Values!$A$17),IF(AND($M126=1,$Z126="ui"),HYPERLINK(Values!$C$18,Values!$A$15&amp;"\"&amp;Values!$A$18),IF(AND($M126=1,$Z126="c"),HYPERLINK(Values!$C$4,Values!$A$4),IF(AND($M126=1,$Z126="p"),HYPERLINK(Values!$C$20&amp;"\"&amp;$E126,Values!$A$15&amp;"\"&amp;Values!$A$20&amp;"\"&amp;$E126),IF(AND($M126=1,$Z126="pr"),HYPERLINK(Values!$C$19,Values!$A$15&amp;"\"&amp;Values!$A$19),IF(AND($M126=1,$Z126="mc"),HYPERLINK(Values!$B$56,Values!$A$55&amp;" "&amp;$G126),IF(AND($M126=1,$Z126=""),"What type of script is it?",HYPERLINK(Values!$B$3&amp;E126&amp;"\"&amp;$H126,"OWNED\"&amp;$E126&amp;"\"&amp;$H126&amp;"\"))))))))))</f>
        <v>NO_License_Required</v>
      </c>
      <c r="AE126" t="s">
        <v>852</v>
      </c>
      <c r="AF126" s="57">
        <v>4.99</v>
      </c>
      <c r="AH126" s="37">
        <f t="shared" si="24"/>
        <v>0</v>
      </c>
      <c r="AI126" s="37">
        <f>IFERROR(IF(AE126="s",AH126*Values!$C$1,AF126*Values!$C$1),"")</f>
        <v>6.8363000000000005</v>
      </c>
    </row>
    <row r="127" spans="2:36" x14ac:dyDescent="0.25">
      <c r="B127" s="72">
        <v>1</v>
      </c>
      <c r="C127" s="70">
        <v>100815698</v>
      </c>
      <c r="D127" s="8">
        <v>43269</v>
      </c>
      <c r="E127" s="61" t="s">
        <v>1129</v>
      </c>
      <c r="F127" t="s">
        <v>1763</v>
      </c>
      <c r="G127" t="s">
        <v>1764</v>
      </c>
      <c r="H127" t="s">
        <v>1765</v>
      </c>
      <c r="I127" s="50" t="str">
        <f t="shared" si="18"/>
        <v>repositionanchorpoint</v>
      </c>
      <c r="J127" t="s">
        <v>116</v>
      </c>
      <c r="K127" s="2" t="str">
        <f t="shared" si="19"/>
        <v>No license required</v>
      </c>
      <c r="L127" t="str">
        <f t="shared" si="20"/>
        <v>CS4</v>
      </c>
      <c r="M127" s="72">
        <v>1</v>
      </c>
      <c r="N127" t="str">
        <f t="shared" si="21"/>
        <v>YES</v>
      </c>
      <c r="O127" t="s">
        <v>151</v>
      </c>
      <c r="P127" t="s">
        <v>165</v>
      </c>
      <c r="Q127" s="13" t="s">
        <v>1766</v>
      </c>
      <c r="R127" s="11">
        <v>42746</v>
      </c>
      <c r="T127" t="s">
        <v>1767</v>
      </c>
      <c r="U127" s="2" t="str">
        <f t="shared" si="22"/>
        <v>repositionanchorpoint help</v>
      </c>
      <c r="V127" t="s">
        <v>1768</v>
      </c>
      <c r="W127" s="2" t="str">
        <f>HYPERLINK(Values!$B$3&amp;E127&amp;"\"&amp;$H127,"OWNED\"&amp;$E127&amp;"\"&amp;$H127&amp;"\")</f>
        <v>OWNED\Charles Bordenave\repositionanchorpoint_3.9\</v>
      </c>
      <c r="X127" s="2" t="s">
        <v>44</v>
      </c>
      <c r="Y127" s="15" t="s">
        <v>1113</v>
      </c>
      <c r="Z127" s="15" t="s">
        <v>1113</v>
      </c>
      <c r="AA127" s="2" t="str">
        <f>IF($Z127="un",HYPERLINK(Values!$B$74,Values!$A$68),IF($Z127="s",HYPERLINK(Values!$C$47,Values!$A$46&amp;"\"&amp;Values!$A$17),IF($Z127="ui",HYPERLINK(Values!$C$48,Values!$A$46&amp;"\"&amp;Values!$A$18),IF($Z127="c",HYPERLINK(Values!$C$4,Values!$A$4),IF($Z127="p",HYPERLINK(Values!$C$50&amp;"\"&amp;$E127,Values!$A$46&amp;"\"&amp;Values!$A$20&amp;"\"&amp;$E127),IF($Z127="pr",HYPERLINK(Values!$C$49,Values!$A$46&amp;"\"&amp;Values!$A$19),IF($Z127="ex",HYPERLINK(Values!$B$54,Values!$A$53&amp;" folder "&amp;$G127),IF($Z127="","What type of script is it?",IF($Z127="mc",HYPERLINK(Values!$B$57&amp;"\"&amp;$E127,Values!$A$55&amp;" "&amp;$E127&amp;"\"&amp;$G127),HYPERLINK(Values!$B$3&amp;E127&amp;"\"&amp;$H127,"OWNED\"&amp;$E127&amp;"\"&amp;$H127&amp;"\"))))))))))</f>
        <v>NO_License_Required</v>
      </c>
      <c r="AB127" s="2" t="str">
        <f>IF($Z127="un",HYPERLINK(Values!$B$73,Values!$A$68),IF($Z127="s",HYPERLINK(Values!$C$41,Values!$A$40&amp;"\"&amp;Values!$A$17),IF($Z127="ui",HYPERLINK(Values!$C$42,Values!$A$40&amp;"\"&amp;Values!$A$18),IF($Z127="c",HYPERLINK(Values!$C$4,Values!$A$4),IF($Z127="p",HYPERLINK(Values!$C$45&amp;"\"&amp;$E127,Values!$A$40&amp;"\"&amp;Values!$A$20&amp;"\"&amp;$E127),IF($Z127="pr",HYPERLINK(Values!$C$44,Values!$A$46&amp;"\"&amp;Values!$A$19),IF($Z127="ex",HYPERLINK(Values!$B$54,Values!$A$53&amp;" folder "&amp;$G127),IF($Z127="","What type of script is it?",IF($Z127="mc",HYPERLINK(Values!$B$57&amp;"\"&amp;$E127,Values!$A$55&amp;" "&amp;$E127&amp;"\"&amp;$G127),HYPERLINK(Values!$B$3&amp;F127&amp;"\"&amp;$H127,"OWNED\"&amp;$E127&amp;"\"&amp;$H127&amp;"\"))))))))))</f>
        <v>NO_License_Required</v>
      </c>
      <c r="AC127" s="2" t="str">
        <f>IF($M127=0,"CS6 unsupported",IF(AND($M127=1,$Z127="un"),HYPERLINK(Values!$B$69,Values!$A$68),IF(AND($M127=1,$Z127="s"),HYPERLINK(Values!$C$17,Values!$A$15&amp;"\"&amp;Values!$A$17),IF(AND($M127=1,$Z127="ui"),HYPERLINK(Values!$C$18,Values!$A$15&amp;"\"&amp;Values!$A$18),IF(AND($M127=1,$Z127="c"),HYPERLINK(Values!$C$4,Values!$A$4),IF(AND($M127=1,$Z127="p"),HYPERLINK(Values!$C$20&amp;"\"&amp;$E127,Values!$A$15&amp;"\"&amp;Values!$A$20&amp;"\"&amp;$E127),IF(AND($M127=1,$Z127="pr"),HYPERLINK(Values!$C$19,Values!$A$15&amp;"\"&amp;Values!$A$19),IF(AND($M127=1,$Z127="mc"),HYPERLINK(Values!$B$56,Values!$A$55&amp;" "&amp;$G127),IF(AND($M127=1,$Z127=""),"What type of script is it?",HYPERLINK(Values!$B$3&amp;E127&amp;"\"&amp;$H127,"OWNED\"&amp;$E127&amp;"\"&amp;$H127&amp;"\"))))))))))</f>
        <v>NO_License_Required</v>
      </c>
      <c r="AE127" t="s">
        <v>852</v>
      </c>
      <c r="AF127" s="57">
        <v>9.99</v>
      </c>
      <c r="AH127" s="37">
        <f t="shared" si="24"/>
        <v>0</v>
      </c>
      <c r="AI127" s="37">
        <f>IFERROR(IF(AE127="s",AH127*Values!$C$1,AF127*Values!$C$1),"")</f>
        <v>13.686300000000001</v>
      </c>
    </row>
    <row r="128" spans="2:36" x14ac:dyDescent="0.25">
      <c r="B128" s="72">
        <v>1</v>
      </c>
      <c r="C128" s="70">
        <v>100815698</v>
      </c>
      <c r="D128" s="8">
        <v>43269</v>
      </c>
      <c r="E128" s="9" t="s">
        <v>628</v>
      </c>
      <c r="F128" t="s">
        <v>1769</v>
      </c>
      <c r="G128" t="s">
        <v>1770</v>
      </c>
      <c r="H128" t="s">
        <v>1771</v>
      </c>
      <c r="I128" s="50" t="str">
        <f t="shared" si="18"/>
        <v>ft-markerexporter</v>
      </c>
      <c r="J128" t="s">
        <v>116</v>
      </c>
      <c r="K128" s="2" t="str">
        <f t="shared" si="19"/>
        <v>No license required</v>
      </c>
      <c r="L128" t="str">
        <f t="shared" si="20"/>
        <v>CS3</v>
      </c>
      <c r="M128" s="72">
        <v>1</v>
      </c>
      <c r="N128" t="str">
        <f t="shared" si="21"/>
        <v>YES</v>
      </c>
      <c r="O128" t="s">
        <v>188</v>
      </c>
      <c r="P128" t="s">
        <v>124</v>
      </c>
      <c r="Q128" s="13" t="s">
        <v>241</v>
      </c>
      <c r="R128" s="11">
        <v>40715</v>
      </c>
      <c r="T128" t="s">
        <v>1772</v>
      </c>
      <c r="U128" s="2" t="str">
        <f t="shared" si="22"/>
        <v>ft-markerexporter help</v>
      </c>
      <c r="V128" t="s">
        <v>1773</v>
      </c>
      <c r="W128" s="2" t="str">
        <f>HYPERLINK(Values!$B$3&amp;E128&amp;"\"&amp;$H128,"OWNED\"&amp;$E128&amp;"\"&amp;$H128&amp;"\")</f>
        <v>OWNED\François Tarlier\ft-markerexporter_v1.0\</v>
      </c>
      <c r="X128" s="2" t="s">
        <v>44</v>
      </c>
      <c r="Y128" s="15" t="s">
        <v>1113</v>
      </c>
      <c r="Z128" s="15" t="s">
        <v>1113</v>
      </c>
      <c r="AA128" s="2" t="str">
        <f>IF($Z128="un",HYPERLINK(Values!$B$74,Values!$A$68),IF($Z128="s",HYPERLINK(Values!$C$47,Values!$A$46&amp;"\"&amp;Values!$A$17),IF($Z128="ui",HYPERLINK(Values!$C$48,Values!$A$46&amp;"\"&amp;Values!$A$18),IF($Z128="c",HYPERLINK(Values!$C$4,Values!$A$4),IF($Z128="p",HYPERLINK(Values!$C$50&amp;"\"&amp;$E128,Values!$A$46&amp;"\"&amp;Values!$A$20&amp;"\"&amp;$E128),IF($Z128="pr",HYPERLINK(Values!$C$49,Values!$A$46&amp;"\"&amp;Values!$A$19),IF($Z128="ex",HYPERLINK(Values!$B$54,Values!$A$53&amp;" folder "&amp;$G128),IF($Z128="","What type of script is it?",IF($Z128="mc",HYPERLINK(Values!$B$57&amp;"\"&amp;$E128,Values!$A$55&amp;" "&amp;$E128&amp;"\"&amp;$G128),HYPERLINK(Values!$B$3&amp;E128&amp;"\"&amp;$H128,"OWNED\"&amp;$E128&amp;"\"&amp;$H128&amp;"\"))))))))))</f>
        <v>NO_License_Required</v>
      </c>
      <c r="AB128" s="2" t="str">
        <f>IF($Z128="un",HYPERLINK(Values!$B$73,Values!$A$68),IF($Z128="s",HYPERLINK(Values!$C$41,Values!$A$40&amp;"\"&amp;Values!$A$17),IF($Z128="ui",HYPERLINK(Values!$C$42,Values!$A$40&amp;"\"&amp;Values!$A$18),IF($Z128="c",HYPERLINK(Values!$C$4,Values!$A$4),IF($Z128="p",HYPERLINK(Values!$C$45&amp;"\"&amp;$E128,Values!$A$40&amp;"\"&amp;Values!$A$20&amp;"\"&amp;$E128),IF($Z128="pr",HYPERLINK(Values!$C$44,Values!$A$46&amp;"\"&amp;Values!$A$19),IF($Z128="ex",HYPERLINK(Values!$B$54,Values!$A$53&amp;" folder "&amp;$G128),IF($Z128="","What type of script is it?",IF($Z128="mc",HYPERLINK(Values!$B$57&amp;"\"&amp;$E128,Values!$A$55&amp;" "&amp;$E128&amp;"\"&amp;$G128),HYPERLINK(Values!$B$3&amp;F128&amp;"\"&amp;$H128,"OWNED\"&amp;$E128&amp;"\"&amp;$H128&amp;"\"))))))))))</f>
        <v>NO_License_Required</v>
      </c>
      <c r="AC128" s="2" t="str">
        <f>IF($M128=0,"CS6 unsupported",IF(AND($M128=1,$Z128="un"),HYPERLINK(Values!$B$69,Values!$A$68),IF(AND($M128=1,$Z128="s"),HYPERLINK(Values!$C$17,Values!$A$15&amp;"\"&amp;Values!$A$17),IF(AND($M128=1,$Z128="ui"),HYPERLINK(Values!$C$18,Values!$A$15&amp;"\"&amp;Values!$A$18),IF(AND($M128=1,$Z128="c"),HYPERLINK(Values!$C$4,Values!$A$4),IF(AND($M128=1,$Z128="p"),HYPERLINK(Values!$C$20&amp;"\"&amp;$E128,Values!$A$15&amp;"\"&amp;Values!$A$20&amp;"\"&amp;$E128),IF(AND($M128=1,$Z128="pr"),HYPERLINK(Values!$C$19,Values!$A$15&amp;"\"&amp;Values!$A$19),IF(AND($M128=1,$Z128="mc"),HYPERLINK(Values!$B$56,Values!$A$55&amp;" "&amp;$G128),IF(AND($M128=1,$Z128=""),"What type of script is it?",HYPERLINK(Values!$B$3&amp;E128&amp;"\"&amp;$H128,"OWNED\"&amp;$E128&amp;"\"&amp;$H128&amp;"\"))))))))))</f>
        <v>NO_License_Required</v>
      </c>
      <c r="AE128" t="s">
        <v>852</v>
      </c>
      <c r="AF128" s="57">
        <v>9.99</v>
      </c>
      <c r="AH128" s="37">
        <f t="shared" si="24"/>
        <v>0</v>
      </c>
      <c r="AI128" s="37">
        <f>IFERROR(IF(AE128="s",AH128*Values!$C$1,AF128*Values!$C$1),"")</f>
        <v>13.686300000000001</v>
      </c>
    </row>
    <row r="129" spans="2:36" x14ac:dyDescent="0.25">
      <c r="B129" s="72">
        <v>1</v>
      </c>
      <c r="C129" s="70">
        <v>100815698</v>
      </c>
      <c r="D129" s="8">
        <v>43269</v>
      </c>
      <c r="E129" s="9" t="s">
        <v>147</v>
      </c>
      <c r="F129" t="s">
        <v>1774</v>
      </c>
      <c r="G129" t="s">
        <v>1775</v>
      </c>
      <c r="H129" t="s">
        <v>1776</v>
      </c>
      <c r="I129" s="50" t="str">
        <f t="shared" si="18"/>
        <v>pt_cropprecomps</v>
      </c>
      <c r="J129" t="s">
        <v>116</v>
      </c>
      <c r="K129" s="2" t="str">
        <f t="shared" si="19"/>
        <v>No license required</v>
      </c>
      <c r="L129" t="str">
        <f t="shared" si="20"/>
        <v>CS3</v>
      </c>
      <c r="M129" s="72">
        <v>1</v>
      </c>
      <c r="N129" t="str">
        <f t="shared" si="21"/>
        <v>YES</v>
      </c>
      <c r="O129" t="s">
        <v>188</v>
      </c>
      <c r="P129" t="s">
        <v>98</v>
      </c>
      <c r="Q129" s="13" t="s">
        <v>463</v>
      </c>
      <c r="R129" s="11">
        <v>42848</v>
      </c>
      <c r="T129" t="s">
        <v>1777</v>
      </c>
      <c r="U129" s="2" t="str">
        <f t="shared" si="22"/>
        <v>pt_cropprecomps help</v>
      </c>
      <c r="V129" t="s">
        <v>1778</v>
      </c>
      <c r="W129" s="2" t="str">
        <f>HYPERLINK(Values!$B$3&amp;E129&amp;"\"&amp;$H129,"OWNED\"&amp;$E129&amp;"\"&amp;$H129&amp;"\")</f>
        <v>OWNED\Paul Tuersley\pt_cropprecomps_v2.2\</v>
      </c>
      <c r="X129" s="2" t="s">
        <v>44</v>
      </c>
      <c r="Y129" s="15" t="s">
        <v>1113</v>
      </c>
      <c r="Z129" s="15" t="s">
        <v>1113</v>
      </c>
      <c r="AA129" s="2" t="str">
        <f>IF($Z129="un",HYPERLINK(Values!$B$74,Values!$A$68),IF($Z129="s",HYPERLINK(Values!$C$47,Values!$A$46&amp;"\"&amp;Values!$A$17),IF($Z129="ui",HYPERLINK(Values!$C$48,Values!$A$46&amp;"\"&amp;Values!$A$18),IF($Z129="c",HYPERLINK(Values!$C$4,Values!$A$4),IF($Z129="p",HYPERLINK(Values!$C$50&amp;"\"&amp;$E129,Values!$A$46&amp;"\"&amp;Values!$A$20&amp;"\"&amp;$E129),IF($Z129="pr",HYPERLINK(Values!$C$49,Values!$A$46&amp;"\"&amp;Values!$A$19),IF($Z129="ex",HYPERLINK(Values!$B$54,Values!$A$53&amp;" folder "&amp;$G129),IF($Z129="","What type of script is it?",IF($Z129="mc",HYPERLINK(Values!$B$57&amp;"\"&amp;$E129,Values!$A$55&amp;" "&amp;$E129&amp;"\"&amp;$G129),HYPERLINK(Values!$B$3&amp;E129&amp;"\"&amp;$H129,"OWNED\"&amp;$E129&amp;"\"&amp;$H129&amp;"\"))))))))))</f>
        <v>NO_License_Required</v>
      </c>
      <c r="AB129" s="2" t="str">
        <f>IF($Z129="un",HYPERLINK(Values!$B$73,Values!$A$68),IF($Z129="s",HYPERLINK(Values!$C$41,Values!$A$40&amp;"\"&amp;Values!$A$17),IF($Z129="ui",HYPERLINK(Values!$C$42,Values!$A$40&amp;"\"&amp;Values!$A$18),IF($Z129="c",HYPERLINK(Values!$C$4,Values!$A$4),IF($Z129="p",HYPERLINK(Values!$C$45&amp;"\"&amp;$E129,Values!$A$40&amp;"\"&amp;Values!$A$20&amp;"\"&amp;$E129),IF($Z129="pr",HYPERLINK(Values!$C$44,Values!$A$46&amp;"\"&amp;Values!$A$19),IF($Z129="ex",HYPERLINK(Values!$B$54,Values!$A$53&amp;" folder "&amp;$G129),IF($Z129="","What type of script is it?",IF($Z129="mc",HYPERLINK(Values!$B$57&amp;"\"&amp;$E129,Values!$A$55&amp;" "&amp;$E129&amp;"\"&amp;$G129),HYPERLINK(Values!$B$3&amp;F129&amp;"\"&amp;$H129,"OWNED\"&amp;$E129&amp;"\"&amp;$H129&amp;"\"))))))))))</f>
        <v>NO_License_Required</v>
      </c>
      <c r="AC129" s="2" t="str">
        <f>IF($M129=0,"CS6 unsupported",IF(AND($M129=1,$Z129="un"),HYPERLINK(Values!$B$69,Values!$A$68),IF(AND($M129=1,$Z129="s"),HYPERLINK(Values!$C$17,Values!$A$15&amp;"\"&amp;Values!$A$17),IF(AND($M129=1,$Z129="ui"),HYPERLINK(Values!$C$18,Values!$A$15&amp;"\"&amp;Values!$A$18),IF(AND($M129=1,$Z129="c"),HYPERLINK(Values!$C$4,Values!$A$4),IF(AND($M129=1,$Z129="p"),HYPERLINK(Values!$C$20&amp;"\"&amp;$E129,Values!$A$15&amp;"\"&amp;Values!$A$20&amp;"\"&amp;$E129),IF(AND($M129=1,$Z129="pr"),HYPERLINK(Values!$C$19,Values!$A$15&amp;"\"&amp;Values!$A$19),IF(AND($M129=1,$Z129="mc"),HYPERLINK(Values!$B$56,Values!$A$55&amp;" "&amp;$G129),IF(AND($M129=1,$Z129=""),"What type of script is it?",HYPERLINK(Values!$B$3&amp;E129&amp;"\"&amp;$H129,"OWNED\"&amp;$E129&amp;"\"&amp;$H129&amp;"\"))))))))))</f>
        <v>NO_License_Required</v>
      </c>
      <c r="AE129" t="s">
        <v>852</v>
      </c>
      <c r="AF129" s="57">
        <v>9.99</v>
      </c>
      <c r="AH129" s="37">
        <f t="shared" si="24"/>
        <v>0</v>
      </c>
      <c r="AI129" s="37">
        <f>IFERROR(IF(AE129="s",AH129*Values!$C$1,AF129*Values!$C$1),"")</f>
        <v>13.686300000000001</v>
      </c>
    </row>
    <row r="130" spans="2:36" x14ac:dyDescent="0.25">
      <c r="B130" s="72">
        <v>1</v>
      </c>
      <c r="C130" s="70">
        <v>100815698</v>
      </c>
      <c r="D130" s="8">
        <v>43269</v>
      </c>
      <c r="E130" s="1" t="s">
        <v>494</v>
      </c>
      <c r="F130" t="s">
        <v>1779</v>
      </c>
      <c r="G130" t="s">
        <v>1780</v>
      </c>
      <c r="H130" t="s">
        <v>1781</v>
      </c>
      <c r="I130" s="50" t="str">
        <f t="shared" ref="I130:I157" si="25">HYPERLINK("https://aescripts.com/"&amp;G130,G130)</f>
        <v>move-in-time</v>
      </c>
      <c r="J130" t="s">
        <v>116</v>
      </c>
      <c r="K130" s="2" t="str">
        <f t="shared" ref="K130:K161" si="26">HYPERLINK("https://aescripts.com/downloadable/customer/products/",J130)</f>
        <v>No license required</v>
      </c>
      <c r="L130" t="str">
        <f t="shared" ref="L130:L157" si="27">IF(OR(O130="CS3",O130="CS4",O130="CS5",O130="CS5.5"),O130,"NO")</f>
        <v>NO</v>
      </c>
      <c r="M130" s="72">
        <v>0</v>
      </c>
      <c r="N130" t="str">
        <f t="shared" ref="N130:N157" si="28">IF(OR(M130=1,L130="CS6",P130="CS6"),"YES",IF(OR(M130=0,M130=""),"NO"))</f>
        <v>NO</v>
      </c>
      <c r="O130" t="s">
        <v>134</v>
      </c>
      <c r="P130" t="s">
        <v>98</v>
      </c>
      <c r="Q130" s="13" t="s">
        <v>241</v>
      </c>
      <c r="R130" s="11">
        <v>43234</v>
      </c>
      <c r="T130" t="s">
        <v>1782</v>
      </c>
      <c r="U130" s="2" t="str">
        <f t="shared" ref="U130:U135" si="29">IF($V130="",HYPERLINK("https://aescripts.com/"&amp;$G130,$G130&amp;" help"),HYPERLINK($V130,$G130&amp;" help"))</f>
        <v>move-in-time help</v>
      </c>
      <c r="V130" t="s">
        <v>1783</v>
      </c>
      <c r="W130" s="2" t="str">
        <f>HYPERLINK(Values!$B$3&amp;E130&amp;"\"&amp;$H130,"OWNED\"&amp;$E130&amp;"\"&amp;$H130&amp;"\")</f>
        <v>OWNED\Lars Jandel\moveintime-v1.0\</v>
      </c>
      <c r="X130" s="2" t="s">
        <v>44</v>
      </c>
      <c r="Y130" s="15" t="s">
        <v>1113</v>
      </c>
      <c r="Z130" s="15" t="s">
        <v>1113</v>
      </c>
      <c r="AA130" s="2" t="str">
        <f>IF($Z130="un",HYPERLINK(Values!$B$74,Values!$A$68),IF($Z130="s",HYPERLINK(Values!$C$47,Values!$A$46&amp;"\"&amp;Values!$A$17),IF($Z130="ui",HYPERLINK(Values!$C$48,Values!$A$46&amp;"\"&amp;Values!$A$18),IF($Z130="c",HYPERLINK(Values!$C$4,Values!$A$4),IF($Z130="p",HYPERLINK(Values!$C$50&amp;"\"&amp;$E130,Values!$A$46&amp;"\"&amp;Values!$A$20&amp;"\"&amp;$E130),IF($Z130="pr",HYPERLINK(Values!$C$49,Values!$A$46&amp;"\"&amp;Values!$A$19),IF($Z130="ex",HYPERLINK(Values!$B$54,Values!$A$53&amp;" folder "&amp;$G130),IF($Z130="","What type of script is it?",IF($Z130="mc",HYPERLINK(Values!$B$57&amp;"\"&amp;$E130,Values!$A$55&amp;" "&amp;$E130&amp;"\"&amp;$G130),HYPERLINK(Values!$B$3&amp;E130&amp;"\"&amp;$H130,"OWNED\"&amp;$E130&amp;"\"&amp;$H130&amp;"\"))))))))))</f>
        <v>NO_License_Required</v>
      </c>
      <c r="AB130" s="2" t="str">
        <f>IF($Z130="un",HYPERLINK(Values!$B$73,Values!$A$68),IF($Z130="s",HYPERLINK(Values!$C$41,Values!$A$40&amp;"\"&amp;Values!$A$17),IF($Z130="ui",HYPERLINK(Values!$C$42,Values!$A$40&amp;"\"&amp;Values!$A$18),IF($Z130="c",HYPERLINK(Values!$C$4,Values!$A$4),IF($Z130="p",HYPERLINK(Values!$C$45&amp;"\"&amp;$E130,Values!$A$40&amp;"\"&amp;Values!$A$20&amp;"\"&amp;$E130),IF($Z130="pr",HYPERLINK(Values!$C$44,Values!$A$46&amp;"\"&amp;Values!$A$19),IF($Z130="ex",HYPERLINK(Values!$B$54,Values!$A$53&amp;" folder "&amp;$G130),IF($Z130="","What type of script is it?",IF($Z130="mc",HYPERLINK(Values!$B$57&amp;"\"&amp;$E130,Values!$A$55&amp;" "&amp;$E130&amp;"\"&amp;$G130),HYPERLINK(Values!$B$3&amp;F130&amp;"\"&amp;$H130,"OWNED\"&amp;$E130&amp;"\"&amp;$H130&amp;"\"))))))))))</f>
        <v>NO_License_Required</v>
      </c>
      <c r="AC130" s="2" t="str">
        <f>IF($M130=0,"CS6 unsupported",IF(AND($M130=1,$Z130="un"),HYPERLINK(Values!$B$69,Values!$A$68),IF(AND($M130=1,$Z130="s"),HYPERLINK(Values!$C$17,Values!$A$15&amp;"\"&amp;Values!$A$17),IF(AND($M130=1,$Z130="ui"),HYPERLINK(Values!$C$18,Values!$A$15&amp;"\"&amp;Values!$A$18),IF(AND($M130=1,$Z130="c"),HYPERLINK(Values!$C$4,Values!$A$4),IF(AND($M130=1,$Z130="p"),HYPERLINK(Values!$C$20&amp;"\"&amp;$E130,Values!$A$15&amp;"\"&amp;Values!$A$20&amp;"\"&amp;$E130),IF(AND($M130=1,$Z130="pr"),HYPERLINK(Values!$C$19,Values!$A$15&amp;"\"&amp;Values!$A$19),IF(AND($M130=1,$Z130="mc"),HYPERLINK(Values!$B$56,Values!$A$55&amp;" "&amp;$G130),IF(AND($M130=1,$Z130=""),"What type of script is it?",HYPERLINK(Values!$B$3&amp;E130&amp;"\"&amp;$H130,"OWNED\"&amp;$E130&amp;"\"&amp;$H130&amp;"\"))))))))))</f>
        <v>CS6 unsupported</v>
      </c>
      <c r="AE130" t="s">
        <v>852</v>
      </c>
      <c r="AF130" s="57">
        <v>0.99</v>
      </c>
      <c r="AH130" s="37">
        <f t="shared" si="24"/>
        <v>0</v>
      </c>
      <c r="AI130" s="37">
        <f>IFERROR(IF(AE130="s",AH130*Values!$C$1,AF130*Values!$C$1),"")</f>
        <v>1.3563000000000001</v>
      </c>
    </row>
    <row r="131" spans="2:36" x14ac:dyDescent="0.25">
      <c r="B131" s="72">
        <v>1</v>
      </c>
      <c r="C131" s="70">
        <v>100815698</v>
      </c>
      <c r="D131" s="8">
        <v>43269</v>
      </c>
      <c r="E131" s="9" t="s">
        <v>1784</v>
      </c>
      <c r="F131" t="s">
        <v>1785</v>
      </c>
      <c r="G131" t="s">
        <v>1786</v>
      </c>
      <c r="H131" t="s">
        <v>1787</v>
      </c>
      <c r="I131" s="50" t="str">
        <f t="shared" si="25"/>
        <v>ouroboros-2</v>
      </c>
      <c r="J131" t="s">
        <v>116</v>
      </c>
      <c r="K131" s="2" t="str">
        <f t="shared" si="26"/>
        <v>No license required</v>
      </c>
      <c r="L131" t="str">
        <f t="shared" si="27"/>
        <v>NO</v>
      </c>
      <c r="M131" s="72">
        <v>1</v>
      </c>
      <c r="N131" t="str">
        <f t="shared" si="28"/>
        <v>YES</v>
      </c>
      <c r="O131" t="s">
        <v>13</v>
      </c>
      <c r="P131" t="s">
        <v>98</v>
      </c>
      <c r="Q131" s="13" t="s">
        <v>945</v>
      </c>
      <c r="R131" s="11">
        <v>42912</v>
      </c>
      <c r="T131" t="s">
        <v>1788</v>
      </c>
      <c r="U131" s="2" t="str">
        <f t="shared" si="29"/>
        <v>ouroboros-2 help</v>
      </c>
      <c r="V131" t="s">
        <v>1789</v>
      </c>
      <c r="W131" s="2" t="str">
        <f>HYPERLINK(Values!$B$3&amp;E131&amp;"\"&amp;$H131,"OWNED\"&amp;$E131&amp;"\"&amp;$H131&amp;"\")</f>
        <v>OWNED\Sander van Dijk &amp; Remco Janssen\ouroboros_2.0.2\</v>
      </c>
      <c r="X131" s="2" t="s">
        <v>44</v>
      </c>
      <c r="Y131" s="15" t="s">
        <v>1113</v>
      </c>
      <c r="Z131" s="15" t="s">
        <v>1113</v>
      </c>
      <c r="AA131" s="2" t="str">
        <f>IF($Z131="un",HYPERLINK(Values!$B$74,Values!$A$68),IF($Z131="s",HYPERLINK(Values!$C$47,Values!$A$46&amp;"\"&amp;Values!$A$17),IF($Z131="ui",HYPERLINK(Values!$C$48,Values!$A$46&amp;"\"&amp;Values!$A$18),IF($Z131="c",HYPERLINK(Values!$C$4,Values!$A$4),IF($Z131="p",HYPERLINK(Values!$C$50&amp;"\"&amp;$E131,Values!$A$46&amp;"\"&amp;Values!$A$20&amp;"\"&amp;$E131),IF($Z131="pr",HYPERLINK(Values!$C$49,Values!$A$46&amp;"\"&amp;Values!$A$19),IF($Z131="ex",HYPERLINK(Values!$B$54,Values!$A$53&amp;" folder "&amp;$G131),IF($Z131="","What type of script is it?",IF($Z131="mc",HYPERLINK(Values!$B$57&amp;"\"&amp;$E131,Values!$A$55&amp;" "&amp;$E131&amp;"\"&amp;$G131),HYPERLINK(Values!$B$3&amp;E131&amp;"\"&amp;$H131,"OWNED\"&amp;$E131&amp;"\"&amp;$H131&amp;"\"))))))))))</f>
        <v>NO_License_Required</v>
      </c>
      <c r="AB131" s="2" t="str">
        <f>IF($Z131="un",HYPERLINK(Values!$B$73,Values!$A$68),IF($Z131="s",HYPERLINK(Values!$C$41,Values!$A$40&amp;"\"&amp;Values!$A$17),IF($Z131="ui",HYPERLINK(Values!$C$42,Values!$A$40&amp;"\"&amp;Values!$A$18),IF($Z131="c",HYPERLINK(Values!$C$4,Values!$A$4),IF($Z131="p",HYPERLINK(Values!$C$45&amp;"\"&amp;$E131,Values!$A$40&amp;"\"&amp;Values!$A$20&amp;"\"&amp;$E131),IF($Z131="pr",HYPERLINK(Values!$C$44,Values!$A$46&amp;"\"&amp;Values!$A$19),IF($Z131="ex",HYPERLINK(Values!$B$54,Values!$A$53&amp;" folder "&amp;$G131),IF($Z131="","What type of script is it?",IF($Z131="mc",HYPERLINK(Values!$B$57&amp;"\"&amp;$E131,Values!$A$55&amp;" "&amp;$E131&amp;"\"&amp;$G131),HYPERLINK(Values!$B$3&amp;F131&amp;"\"&amp;$H131,"OWNED\"&amp;$E131&amp;"\"&amp;$H131&amp;"\"))))))))))</f>
        <v>NO_License_Required</v>
      </c>
      <c r="AC131" s="2" t="str">
        <f>IF($M131=0,"CS6 unsupported",IF(AND($M131=1,$Z131="un"),HYPERLINK(Values!$B$69,Values!$A$68),IF(AND($M131=1,$Z131="s"),HYPERLINK(Values!$C$17,Values!$A$15&amp;"\"&amp;Values!$A$17),IF(AND($M131=1,$Z131="ui"),HYPERLINK(Values!$C$18,Values!$A$15&amp;"\"&amp;Values!$A$18),IF(AND($M131=1,$Z131="c"),HYPERLINK(Values!$C$4,Values!$A$4),IF(AND($M131=1,$Z131="p"),HYPERLINK(Values!$C$20&amp;"\"&amp;$E131,Values!$A$15&amp;"\"&amp;Values!$A$20&amp;"\"&amp;$E131),IF(AND($M131=1,$Z131="pr"),HYPERLINK(Values!$C$19,Values!$A$15&amp;"\"&amp;Values!$A$19),IF(AND($M131=1,$Z131="mc"),HYPERLINK(Values!$B$56,Values!$A$55&amp;" "&amp;$G131),IF(AND($M131=1,$Z131=""),"What type of script is it?",HYPERLINK(Values!$B$3&amp;E131&amp;"\"&amp;$H131,"OWNED\"&amp;$E131&amp;"\"&amp;$H131&amp;"\"))))))))))</f>
        <v>NO_License_Required</v>
      </c>
      <c r="AE131" t="s">
        <v>852</v>
      </c>
      <c r="AF131" s="57">
        <v>29.99</v>
      </c>
      <c r="AH131" s="37">
        <f t="shared" si="24"/>
        <v>0</v>
      </c>
      <c r="AI131" s="37">
        <f>IFERROR(IF(AE131="s",AH131*Values!$C$1,AF131*Values!$C$1),"")</f>
        <v>41.086300000000001</v>
      </c>
    </row>
    <row r="132" spans="2:36" x14ac:dyDescent="0.25">
      <c r="B132" s="72">
        <v>1</v>
      </c>
      <c r="C132" s="70">
        <v>100815698</v>
      </c>
      <c r="D132" s="8">
        <v>43269</v>
      </c>
      <c r="E132" s="1" t="s">
        <v>107</v>
      </c>
      <c r="F132" t="s">
        <v>1790</v>
      </c>
      <c r="G132" t="s">
        <v>1791</v>
      </c>
      <c r="H132" t="s">
        <v>1792</v>
      </c>
      <c r="I132" s="50" t="str">
        <f t="shared" si="25"/>
        <v>face-tracker-to-nulls</v>
      </c>
      <c r="J132" t="s">
        <v>116</v>
      </c>
      <c r="K132" s="2" t="str">
        <f t="shared" si="26"/>
        <v>No license required</v>
      </c>
      <c r="L132" t="str">
        <f t="shared" si="27"/>
        <v>NO</v>
      </c>
      <c r="M132" s="72">
        <v>0</v>
      </c>
      <c r="N132" t="str">
        <f t="shared" si="28"/>
        <v>NO</v>
      </c>
      <c r="O132" t="s">
        <v>124</v>
      </c>
      <c r="P132" t="s">
        <v>124</v>
      </c>
      <c r="Q132" s="13" t="s">
        <v>43</v>
      </c>
      <c r="R132" s="11">
        <v>42297</v>
      </c>
      <c r="T132" t="s">
        <v>1793</v>
      </c>
      <c r="U132" s="2" t="str">
        <f t="shared" si="29"/>
        <v>face-tracker-to-nulls help</v>
      </c>
      <c r="V132" t="s">
        <v>1794</v>
      </c>
      <c r="W132" s="2" t="str">
        <f>HYPERLINK(Values!$B$3&amp;E132&amp;"\"&amp;$H132,"OWNED\"&amp;$E132&amp;"\"&amp;$H132&amp;"\")</f>
        <v>OWNED\Jacob Danell\face_tracker_to_nulls_v1.0.1\</v>
      </c>
      <c r="X132" s="2" t="s">
        <v>44</v>
      </c>
      <c r="Y132" s="15" t="s">
        <v>1113</v>
      </c>
      <c r="Z132" s="15" t="s">
        <v>1113</v>
      </c>
      <c r="AA132" s="2" t="str">
        <f>IF($Z132="un",HYPERLINK(Values!$B$74,Values!$A$68),IF($Z132="s",HYPERLINK(Values!$C$47,Values!$A$46&amp;"\"&amp;Values!$A$17),IF($Z132="ui",HYPERLINK(Values!$C$48,Values!$A$46&amp;"\"&amp;Values!$A$18),IF($Z132="c",HYPERLINK(Values!$C$4,Values!$A$4),IF($Z132="p",HYPERLINK(Values!$C$50&amp;"\"&amp;$E132,Values!$A$46&amp;"\"&amp;Values!$A$20&amp;"\"&amp;$E132),IF($Z132="pr",HYPERLINK(Values!$C$49,Values!$A$46&amp;"\"&amp;Values!$A$19),IF($Z132="ex",HYPERLINK(Values!$B$54,Values!$A$53&amp;" folder "&amp;$G132),IF($Z132="","What type of script is it?",IF($Z132="mc",HYPERLINK(Values!$B$57&amp;"\"&amp;$E132,Values!$A$55&amp;" "&amp;$E132&amp;"\"&amp;$G132),HYPERLINK(Values!$B$3&amp;E132&amp;"\"&amp;$H132,"OWNED\"&amp;$E132&amp;"\"&amp;$H132&amp;"\"))))))))))</f>
        <v>NO_License_Required</v>
      </c>
      <c r="AB132" s="2" t="str">
        <f>IF($Z132="un",HYPERLINK(Values!$B$73,Values!$A$68),IF($Z132="s",HYPERLINK(Values!$C$41,Values!$A$40&amp;"\"&amp;Values!$A$17),IF($Z132="ui",HYPERLINK(Values!$C$42,Values!$A$40&amp;"\"&amp;Values!$A$18),IF($Z132="c",HYPERLINK(Values!$C$4,Values!$A$4),IF($Z132="p",HYPERLINK(Values!$C$45&amp;"\"&amp;$E132,Values!$A$40&amp;"\"&amp;Values!$A$20&amp;"\"&amp;$E132),IF($Z132="pr",HYPERLINK(Values!$C$44,Values!$A$46&amp;"\"&amp;Values!$A$19),IF($Z132="ex",HYPERLINK(Values!$B$54,Values!$A$53&amp;" folder "&amp;$G132),IF($Z132="","What type of script is it?",IF($Z132="mc",HYPERLINK(Values!$B$57&amp;"\"&amp;$E132,Values!$A$55&amp;" "&amp;$E132&amp;"\"&amp;$G132),HYPERLINK(Values!$B$3&amp;F132&amp;"\"&amp;$H132,"OWNED\"&amp;$E132&amp;"\"&amp;$H132&amp;"\"))))))))))</f>
        <v>NO_License_Required</v>
      </c>
      <c r="AC132" s="2" t="str">
        <f>IF($M132=0,"CS6 unsupported",IF(AND($M132=1,$Z132="un"),HYPERLINK(Values!$B$69,Values!$A$68),IF(AND($M132=1,$Z132="s"),HYPERLINK(Values!$C$17,Values!$A$15&amp;"\"&amp;Values!$A$17),IF(AND($M132=1,$Z132="ui"),HYPERLINK(Values!$C$18,Values!$A$15&amp;"\"&amp;Values!$A$18),IF(AND($M132=1,$Z132="c"),HYPERLINK(Values!$C$4,Values!$A$4),IF(AND($M132=1,$Z132="p"),HYPERLINK(Values!$C$20&amp;"\"&amp;$E132,Values!$A$15&amp;"\"&amp;Values!$A$20&amp;"\"&amp;$E132),IF(AND($M132=1,$Z132="pr"),HYPERLINK(Values!$C$19,Values!$A$15&amp;"\"&amp;Values!$A$19),IF(AND($M132=1,$Z132="mc"),HYPERLINK(Values!$B$56,Values!$A$55&amp;" "&amp;$G132),IF(AND($M132=1,$Z132=""),"What type of script is it?",HYPERLINK(Values!$B$3&amp;E132&amp;"\"&amp;$H132,"OWNED\"&amp;$E132&amp;"\"&amp;$H132&amp;"\"))))))))))</f>
        <v>CS6 unsupported</v>
      </c>
      <c r="AE132" t="s">
        <v>852</v>
      </c>
      <c r="AF132" s="57">
        <v>9.99</v>
      </c>
      <c r="AH132" s="37">
        <f t="shared" si="24"/>
        <v>0</v>
      </c>
      <c r="AI132" s="37">
        <f>IFERROR(IF(AE132="s",AH132*Values!$C$1,AF132*Values!$C$1),"")</f>
        <v>13.686300000000001</v>
      </c>
    </row>
    <row r="133" spans="2:36" x14ac:dyDescent="0.25">
      <c r="B133" s="72">
        <v>1</v>
      </c>
      <c r="C133" s="70">
        <v>100806727</v>
      </c>
      <c r="D133" s="7">
        <v>43255</v>
      </c>
      <c r="E133" t="s">
        <v>52</v>
      </c>
      <c r="F133" t="s">
        <v>1795</v>
      </c>
      <c r="G133" t="s">
        <v>1796</v>
      </c>
      <c r="H133" t="s">
        <v>1797</v>
      </c>
      <c r="I133" s="50" t="str">
        <f t="shared" si="25"/>
        <v>circle-align</v>
      </c>
      <c r="J133" t="s">
        <v>116</v>
      </c>
      <c r="K133" s="2" t="str">
        <f t="shared" si="26"/>
        <v>No license required</v>
      </c>
      <c r="L133" t="str">
        <f t="shared" si="27"/>
        <v>NO</v>
      </c>
      <c r="M133" s="72">
        <v>1</v>
      </c>
      <c r="N133" t="str">
        <f t="shared" si="28"/>
        <v>YES</v>
      </c>
      <c r="O133" t="s">
        <v>13</v>
      </c>
      <c r="P133" t="s">
        <v>165</v>
      </c>
      <c r="Q133" s="13" t="s">
        <v>267</v>
      </c>
      <c r="R133" s="11">
        <v>42938</v>
      </c>
      <c r="S133" t="s">
        <v>106</v>
      </c>
      <c r="T133" t="s">
        <v>1798</v>
      </c>
      <c r="U133" s="2" t="str">
        <f t="shared" si="29"/>
        <v>circle-align help</v>
      </c>
      <c r="V133" t="s">
        <v>1799</v>
      </c>
      <c r="W133" s="2" t="str">
        <f>HYPERLINK(Values!$B$3&amp;E133&amp;"\"&amp;$H133,"OWNED\"&amp;$E133&amp;"\"&amp;$H133&amp;"\")</f>
        <v>OWNED\Sunrise Moon\circle_align_100\</v>
      </c>
      <c r="X133" s="2" t="s">
        <v>44</v>
      </c>
      <c r="Y133" s="15" t="s">
        <v>72</v>
      </c>
      <c r="Z133" s="15" t="s">
        <v>72</v>
      </c>
      <c r="AA133" s="2" t="str">
        <f>IF($Z133="un",HYPERLINK(Values!$B$74,Values!$A$68),IF($Z133="s",HYPERLINK(Values!$C$47,Values!$A$46&amp;"\"&amp;Values!$A$17),IF($Z133="ui",HYPERLINK(Values!$C$48,Values!$A$46&amp;"\"&amp;Values!$A$18),IF($Z133="c",HYPERLINK(Values!$C$4,Values!$A$4),IF($Z133="p",HYPERLINK(Values!$C$50&amp;"\"&amp;$E133,Values!$A$46&amp;"\"&amp;Values!$A$20&amp;"\"&amp;$E133),IF($Z133="pr",HYPERLINK(Values!$C$49,Values!$A$46&amp;"\"&amp;Values!$A$19),IF($Z133="ex",HYPERLINK(Values!$B$54,Values!$A$53&amp;" folder "&amp;$G133),IF($Z133="","What type of script is it?",IF($Z133="mc",HYPERLINK(Values!$B$57&amp;"\"&amp;$E133,Values!$A$55&amp;" "&amp;$E133&amp;"\"&amp;$G133),HYPERLINK(Values!$B$3&amp;E133&amp;"\"&amp;$H133,"OWNED\"&amp;$E133&amp;"\"&amp;$H133&amp;"\"))))))))))</f>
        <v>CC 2018\ScriptUI Panels</v>
      </c>
      <c r="AB133" s="2" t="str">
        <f>IF($Z133="un",HYPERLINK(Values!$B$73,Values!$A$68),IF($Z133="s",HYPERLINK(Values!$C$41,Values!$A$40&amp;"\"&amp;Values!$A$17),IF($Z133="ui",HYPERLINK(Values!$C$42,Values!$A$40&amp;"\"&amp;Values!$A$18),IF($Z133="c",HYPERLINK(Values!$C$4,Values!$A$4),IF($Z133="p",HYPERLINK(Values!$C$45&amp;"\"&amp;$E133,Values!$A$40&amp;"\"&amp;Values!$A$20&amp;"\"&amp;$E133),IF($Z133="pr",HYPERLINK(Values!$C$44,Values!$A$46&amp;"\"&amp;Values!$A$19),IF($Z133="ex",HYPERLINK(Values!$B$54,Values!$A$53&amp;" folder "&amp;$G133),IF($Z133="","What type of script is it?",IF($Z133="mc",HYPERLINK(Values!$B$57&amp;"\"&amp;$E133,Values!$A$55&amp;" "&amp;$E133&amp;"\"&amp;$G133),HYPERLINK(Values!$B$3&amp;F133&amp;"\"&amp;$H133,"OWNED\"&amp;$E133&amp;"\"&amp;$H133&amp;"\"))))))))))</f>
        <v>CC 2017\ScriptUI Panels</v>
      </c>
      <c r="AC133" s="2" t="str">
        <f>IF($M133=0,"CS6 unsupported",IF(AND($M133=1,$Z133="un"),HYPERLINK(Values!$B$69,Values!$A$68),IF(AND($M133=1,$Z133="s"),HYPERLINK(Values!$C$17,Values!$A$15&amp;"\"&amp;Values!$A$17),IF(AND($M133=1,$Z133="ui"),HYPERLINK(Values!$C$18,Values!$A$15&amp;"\"&amp;Values!$A$18),IF(AND($M133=1,$Z133="c"),HYPERLINK(Values!$C$4,Values!$A$4),IF(AND($M133=1,$Z133="p"),HYPERLINK(Values!$C$20&amp;"\"&amp;$E133,Values!$A$15&amp;"\"&amp;Values!$A$20&amp;"\"&amp;$E133),IF(AND($M133=1,$Z133="pr"),HYPERLINK(Values!$C$19,Values!$A$15&amp;"\"&amp;Values!$A$19),IF(AND($M133=1,$Z133="mc"),HYPERLINK(Values!$B$56,Values!$A$55&amp;" "&amp;$G133),IF(AND($M133=1,$Z133=""),"What type of script is it?",HYPERLINK(Values!$B$3&amp;E133&amp;"\"&amp;$H133,"OWNED\"&amp;$E133&amp;"\"&amp;$H133&amp;"\"))))))))))</f>
        <v>CS6\ScriptUI Panels</v>
      </c>
      <c r="AE133" t="s">
        <v>852</v>
      </c>
      <c r="AF133" s="57">
        <v>29.99</v>
      </c>
      <c r="AH133" s="37">
        <f t="shared" si="24"/>
        <v>0</v>
      </c>
      <c r="AI133" s="37">
        <f>IFERROR(IF(AE133="s",AH133*Values!$C$1,AF133*Values!$C$1),"")</f>
        <v>41.086300000000001</v>
      </c>
    </row>
    <row r="134" spans="2:36" x14ac:dyDescent="0.25">
      <c r="B134" s="72">
        <v>1</v>
      </c>
      <c r="C134" s="70">
        <v>100806727</v>
      </c>
      <c r="D134" s="7">
        <v>43255</v>
      </c>
      <c r="E134" t="s">
        <v>56</v>
      </c>
      <c r="F134" t="s">
        <v>1800</v>
      </c>
      <c r="G134" t="s">
        <v>1801</v>
      </c>
      <c r="H134" t="s">
        <v>1802</v>
      </c>
      <c r="I134" s="50" t="str">
        <f t="shared" si="25"/>
        <v>layer-repeater</v>
      </c>
      <c r="J134" t="s">
        <v>116</v>
      </c>
      <c r="K134" s="2" t="str">
        <f t="shared" si="26"/>
        <v>No license required</v>
      </c>
      <c r="L134" t="str">
        <f t="shared" si="27"/>
        <v>CS3</v>
      </c>
      <c r="M134" s="72">
        <v>1</v>
      </c>
      <c r="N134" t="str">
        <f t="shared" si="28"/>
        <v>YES</v>
      </c>
      <c r="O134" t="s">
        <v>188</v>
      </c>
      <c r="P134" t="s">
        <v>98</v>
      </c>
      <c r="Q134" s="13" t="s">
        <v>1178</v>
      </c>
      <c r="R134" s="11">
        <v>42985</v>
      </c>
      <c r="S134" t="s">
        <v>106</v>
      </c>
      <c r="T134" t="s">
        <v>1803</v>
      </c>
      <c r="U134" s="2" t="str">
        <f t="shared" si="29"/>
        <v>layer-repeater help</v>
      </c>
      <c r="V134" t="s">
        <v>1804</v>
      </c>
      <c r="W134" s="2" t="str">
        <f>HYPERLINK(Values!$B$3&amp;E134&amp;"\"&amp;$H134,"OWNED\"&amp;$E134&amp;"\"&amp;$H134&amp;"\")</f>
        <v>OWNED\Adam Katz\layerrepeater_v2-4\</v>
      </c>
      <c r="X134" s="2" t="s">
        <v>44</v>
      </c>
      <c r="Y134" s="15" t="s">
        <v>72</v>
      </c>
      <c r="Z134" s="15" t="s">
        <v>72</v>
      </c>
      <c r="AA134" s="2" t="str">
        <f>IF($Z134="un",HYPERLINK(Values!$B$74,Values!$A$68),IF($Z134="s",HYPERLINK(Values!$C$47,Values!$A$46&amp;"\"&amp;Values!$A$17),IF($Z134="ui",HYPERLINK(Values!$C$48,Values!$A$46&amp;"\"&amp;Values!$A$18),IF($Z134="c",HYPERLINK(Values!$C$4,Values!$A$4),IF($Z134="p",HYPERLINK(Values!$C$50&amp;"\"&amp;$E134,Values!$A$46&amp;"\"&amp;Values!$A$20&amp;"\"&amp;$E134),IF($Z134="pr",HYPERLINK(Values!$C$49,Values!$A$46&amp;"\"&amp;Values!$A$19),IF($Z134="ex",HYPERLINK(Values!$B$54,Values!$A$53&amp;" folder "&amp;$G134),IF($Z134="","What type of script is it?",IF($Z134="mc",HYPERLINK(Values!$B$57&amp;"\"&amp;$E134,Values!$A$55&amp;" "&amp;$E134&amp;"\"&amp;$G134),HYPERLINK(Values!$B$3&amp;E134&amp;"\"&amp;$H134,"OWNED\"&amp;$E134&amp;"\"&amp;$H134&amp;"\"))))))))))</f>
        <v>CC 2018\ScriptUI Panels</v>
      </c>
      <c r="AB134" s="2" t="str">
        <f>IF($Z134="un",HYPERLINK(Values!$B$73,Values!$A$68),IF($Z134="s",HYPERLINK(Values!$C$41,Values!$A$40&amp;"\"&amp;Values!$A$17),IF($Z134="ui",HYPERLINK(Values!$C$42,Values!$A$40&amp;"\"&amp;Values!$A$18),IF($Z134="c",HYPERLINK(Values!$C$4,Values!$A$4),IF($Z134="p",HYPERLINK(Values!$C$45&amp;"\"&amp;$E134,Values!$A$40&amp;"\"&amp;Values!$A$20&amp;"\"&amp;$E134),IF($Z134="pr",HYPERLINK(Values!$C$44,Values!$A$46&amp;"\"&amp;Values!$A$19),IF($Z134="ex",HYPERLINK(Values!$B$54,Values!$A$53&amp;" folder "&amp;$G134),IF($Z134="","What type of script is it?",IF($Z134="mc",HYPERLINK(Values!$B$57&amp;"\"&amp;$E134,Values!$A$55&amp;" "&amp;$E134&amp;"\"&amp;$G134),HYPERLINK(Values!$B$3&amp;F134&amp;"\"&amp;$H134,"OWNED\"&amp;$E134&amp;"\"&amp;$H134&amp;"\"))))))))))</f>
        <v>CC 2017\ScriptUI Panels</v>
      </c>
      <c r="AC134" s="2" t="str">
        <f>IF($M134=0,"CS6 unsupported",IF(AND($M134=1,$Z134="un"),HYPERLINK(Values!$B$69,Values!$A$68),IF(AND($M134=1,$Z134="s"),HYPERLINK(Values!$C$17,Values!$A$15&amp;"\"&amp;Values!$A$17),IF(AND($M134=1,$Z134="ui"),HYPERLINK(Values!$C$18,Values!$A$15&amp;"\"&amp;Values!$A$18),IF(AND($M134=1,$Z134="c"),HYPERLINK(Values!$C$4,Values!$A$4),IF(AND($M134=1,$Z134="p"),HYPERLINK(Values!$C$20&amp;"\"&amp;$E134,Values!$A$15&amp;"\"&amp;Values!$A$20&amp;"\"&amp;$E134),IF(AND($M134=1,$Z134="pr"),HYPERLINK(Values!$C$19,Values!$A$15&amp;"\"&amp;Values!$A$19),IF(AND($M134=1,$Z134="mc"),HYPERLINK(Values!$B$56,Values!$A$55&amp;" "&amp;$G134),IF(AND($M134=1,$Z134=""),"What type of script is it?",HYPERLINK(Values!$B$3&amp;E134&amp;"\"&amp;$H134,"OWNED\"&amp;$E134&amp;"\"&amp;$H134&amp;"\"))))))))))</f>
        <v>CS6\ScriptUI Panels</v>
      </c>
      <c r="AD134" t="s">
        <v>1805</v>
      </c>
      <c r="AE134" t="s">
        <v>852</v>
      </c>
      <c r="AF134" s="57">
        <v>19.989999999999998</v>
      </c>
      <c r="AH134" s="37">
        <f t="shared" si="24"/>
        <v>0</v>
      </c>
      <c r="AI134" s="37">
        <f>IFERROR(IF(AE134="s",AH134*Values!$C$1,AF134*Values!$C$1),"")</f>
        <v>27.386299999999999</v>
      </c>
    </row>
    <row r="135" spans="2:36" x14ac:dyDescent="0.25">
      <c r="B135" s="72">
        <v>1</v>
      </c>
      <c r="C135" s="70">
        <v>100806727</v>
      </c>
      <c r="D135" s="7">
        <v>43255</v>
      </c>
      <c r="E135" t="s">
        <v>89</v>
      </c>
      <c r="F135" t="s">
        <v>1806</v>
      </c>
      <c r="G135" t="s">
        <v>1807</v>
      </c>
      <c r="H135" t="s">
        <v>1808</v>
      </c>
      <c r="I135" s="50" t="str">
        <f t="shared" si="25"/>
        <v>neat-freak</v>
      </c>
      <c r="J135" t="s">
        <v>116</v>
      </c>
      <c r="K135" s="2" t="str">
        <f t="shared" si="26"/>
        <v>No license required</v>
      </c>
      <c r="L135" t="str">
        <f t="shared" si="27"/>
        <v>NO</v>
      </c>
      <c r="M135" s="72">
        <v>1</v>
      </c>
      <c r="N135" t="str">
        <f t="shared" si="28"/>
        <v>YES</v>
      </c>
      <c r="O135" t="s">
        <v>13</v>
      </c>
      <c r="P135" t="s">
        <v>98</v>
      </c>
      <c r="Q135" s="13" t="s">
        <v>241</v>
      </c>
      <c r="R135" s="11">
        <v>43195</v>
      </c>
      <c r="S135" t="s">
        <v>159</v>
      </c>
      <c r="T135" t="s">
        <v>1809</v>
      </c>
      <c r="U135" s="2" t="str">
        <f t="shared" si="29"/>
        <v>neat-freak help</v>
      </c>
      <c r="V135" t="s">
        <v>1810</v>
      </c>
      <c r="W135" s="2" t="str">
        <f>HYPERLINK(Values!$B$3&amp;E135&amp;"\"&amp;$H135,"OWNED\"&amp;$E135&amp;"\"&amp;$H135&amp;"\")</f>
        <v>OWNED\rendertom\neat_freak_v1.0\</v>
      </c>
      <c r="X135" s="2" t="s">
        <v>44</v>
      </c>
      <c r="Y135" s="15" t="s">
        <v>72</v>
      </c>
      <c r="Z135" s="15" t="s">
        <v>72</v>
      </c>
      <c r="AA135" s="2" t="str">
        <f>IF($Z135="un",HYPERLINK(Values!$B$74,Values!$A$68),IF($Z135="s",HYPERLINK(Values!$C$47,Values!$A$46&amp;"\"&amp;Values!$A$17),IF($Z135="ui",HYPERLINK(Values!$C$48,Values!$A$46&amp;"\"&amp;Values!$A$18),IF($Z135="c",HYPERLINK(Values!$C$4,Values!$A$4),IF($Z135="p",HYPERLINK(Values!$C$50&amp;"\"&amp;$E135,Values!$A$46&amp;"\"&amp;Values!$A$20&amp;"\"&amp;$E135),IF($Z135="pr",HYPERLINK(Values!$C$49,Values!$A$46&amp;"\"&amp;Values!$A$19),IF($Z135="ex",HYPERLINK(Values!$B$54,Values!$A$53&amp;" folder "&amp;$G135),IF($Z135="","What type of script is it?",IF($Z135="mc",HYPERLINK(Values!$B$57&amp;"\"&amp;$E135,Values!$A$55&amp;" "&amp;$E135&amp;"\"&amp;$G135),HYPERLINK(Values!$B$3&amp;E135&amp;"\"&amp;$H135,"OWNED\"&amp;$E135&amp;"\"&amp;$H135&amp;"\"))))))))))</f>
        <v>CC 2018\ScriptUI Panels</v>
      </c>
      <c r="AB135" s="2" t="str">
        <f>IF($Z135="un",HYPERLINK(Values!$B$73,Values!$A$68),IF($Z135="s",HYPERLINK(Values!$C$41,Values!$A$40&amp;"\"&amp;Values!$A$17),IF($Z135="ui",HYPERLINK(Values!$C$42,Values!$A$40&amp;"\"&amp;Values!$A$18),IF($Z135="c",HYPERLINK(Values!$C$4,Values!$A$4),IF($Z135="p",HYPERLINK(Values!$C$45&amp;"\"&amp;$E135,Values!$A$40&amp;"\"&amp;Values!$A$20&amp;"\"&amp;$E135),IF($Z135="pr",HYPERLINK(Values!$C$44,Values!$A$46&amp;"\"&amp;Values!$A$19),IF($Z135="ex",HYPERLINK(Values!$B$54,Values!$A$53&amp;" folder "&amp;$G135),IF($Z135="","What type of script is it?",IF($Z135="mc",HYPERLINK(Values!$B$57&amp;"\"&amp;$E135,Values!$A$55&amp;" "&amp;$E135&amp;"\"&amp;$G135),HYPERLINK(Values!$B$3&amp;F135&amp;"\"&amp;$H135,"OWNED\"&amp;$E135&amp;"\"&amp;$H135&amp;"\"))))))))))</f>
        <v>CC 2017\ScriptUI Panels</v>
      </c>
      <c r="AC135" s="2" t="str">
        <f>IF($M135=0,"CS6 unsupported",IF(AND($M135=1,$Z135="un"),HYPERLINK(Values!$B$69,Values!$A$68),IF(AND($M135=1,$Z135="s"),HYPERLINK(Values!$C$17,Values!$A$15&amp;"\"&amp;Values!$A$17),IF(AND($M135=1,$Z135="ui"),HYPERLINK(Values!$C$18,Values!$A$15&amp;"\"&amp;Values!$A$18),IF(AND($M135=1,$Z135="c"),HYPERLINK(Values!$C$4,Values!$A$4),IF(AND($M135=1,$Z135="p"),HYPERLINK(Values!$C$20&amp;"\"&amp;$E135,Values!$A$15&amp;"\"&amp;Values!$A$20&amp;"\"&amp;$E135),IF(AND($M135=1,$Z135="pr"),HYPERLINK(Values!$C$19,Values!$A$15&amp;"\"&amp;Values!$A$19),IF(AND($M135=1,$Z135="mc"),HYPERLINK(Values!$B$56,Values!$A$55&amp;" "&amp;$G135),IF(AND($M135=1,$Z135=""),"What type of script is it?",HYPERLINK(Values!$B$3&amp;E135&amp;"\"&amp;$H135,"OWNED\"&amp;$E135&amp;"\"&amp;$H135&amp;"\"))))))))))</f>
        <v>CS6\ScriptUI Panels</v>
      </c>
      <c r="AE135" t="s">
        <v>852</v>
      </c>
      <c r="AF135" s="57">
        <v>14.99</v>
      </c>
      <c r="AH135" s="37">
        <f t="shared" si="24"/>
        <v>0</v>
      </c>
      <c r="AI135" s="37">
        <f>IFERROR(IF(AE135="s",AH135*Values!$C$1,AF135*Values!$C$1),"")</f>
        <v>20.536300000000001</v>
      </c>
    </row>
    <row r="136" spans="2:36" x14ac:dyDescent="0.25">
      <c r="B136" s="72">
        <v>1</v>
      </c>
      <c r="C136" s="70">
        <v>100805057</v>
      </c>
      <c r="D136" s="7">
        <v>43252</v>
      </c>
      <c r="E136" s="1" t="s">
        <v>1811</v>
      </c>
      <c r="F136" t="s">
        <v>1812</v>
      </c>
      <c r="G136" s="5" t="s">
        <v>1813</v>
      </c>
      <c r="H136" t="s">
        <v>1814</v>
      </c>
      <c r="I136" s="50" t="str">
        <f t="shared" si="25"/>
        <v>sheetah-spritesheet-tools</v>
      </c>
      <c r="J136" t="s">
        <v>116</v>
      </c>
      <c r="K136" s="2" t="str">
        <f t="shared" si="26"/>
        <v>No license required</v>
      </c>
      <c r="L136" t="str">
        <f t="shared" si="27"/>
        <v>CS5</v>
      </c>
      <c r="M136" s="72">
        <v>1</v>
      </c>
      <c r="N136" t="str">
        <f t="shared" si="28"/>
        <v>YES</v>
      </c>
      <c r="O136" t="s">
        <v>196</v>
      </c>
      <c r="P136" t="s">
        <v>124</v>
      </c>
      <c r="Q136" s="13" t="s">
        <v>1815</v>
      </c>
      <c r="R136" s="11">
        <v>42227</v>
      </c>
      <c r="S136" t="s">
        <v>159</v>
      </c>
      <c r="T136" t="s">
        <v>1816</v>
      </c>
      <c r="U136" s="2" t="str">
        <f>IF($V137="",HYPERLINK("https://aescripts.com/"&amp;$G136,$G136&amp;" help"),HYPERLINK($V137,$G136&amp;" help"))</f>
        <v>sheetah-spritesheet-tools help</v>
      </c>
      <c r="W136" s="2" t="str">
        <f>HYPERLINK(Values!$B$3&amp;E136&amp;"\"&amp;$H136,"OWNED\"&amp;$E136&amp;"\"&amp;$H136&amp;"\")</f>
        <v>OWNED\Matthias Guntrum\sheetah_v2.4.2\</v>
      </c>
      <c r="X136" s="2" t="s">
        <v>44</v>
      </c>
      <c r="Y136" s="15" t="s">
        <v>72</v>
      </c>
      <c r="Z136" s="15" t="s">
        <v>72</v>
      </c>
      <c r="AA136" s="2" t="str">
        <f>IF($Z136="un",HYPERLINK(Values!$B$74,Values!$A$68),IF($Z136="s",HYPERLINK(Values!$C$47,Values!$A$46&amp;"\"&amp;Values!$A$17),IF($Z136="ui",HYPERLINK(Values!$C$48,Values!$A$46&amp;"\"&amp;Values!$A$18),IF($Z136="c",HYPERLINK(Values!$C$4,Values!$A$4),IF($Z136="p",HYPERLINK(Values!$C$50&amp;"\"&amp;$E136,Values!$A$46&amp;"\"&amp;Values!$A$20&amp;"\"&amp;$E136),IF($Z136="pr",HYPERLINK(Values!$C$49,Values!$A$46&amp;"\"&amp;Values!$A$19),IF($Z136="ex",HYPERLINK(Values!$B$54,Values!$A$53&amp;" folder "&amp;$G136),IF($Z136="","What type of script is it?",IF($Z136="mc",HYPERLINK(Values!$B$57&amp;"\"&amp;$E136,Values!$A$55&amp;" "&amp;$E136&amp;"\"&amp;$G136),HYPERLINK(Values!$B$3&amp;E136&amp;"\"&amp;$H136,"OWNED\"&amp;$E136&amp;"\"&amp;$H136&amp;"\"))))))))))</f>
        <v>CC 2018\ScriptUI Panels</v>
      </c>
      <c r="AB136" s="2" t="str">
        <f>IF($Z136="un",HYPERLINK(Values!$B$73,Values!$A$68),IF($Z136="s",HYPERLINK(Values!$C$41,Values!$A$40&amp;"\"&amp;Values!$A$17),IF($Z136="ui",HYPERLINK(Values!$C$42,Values!$A$40&amp;"\"&amp;Values!$A$18),IF($Z136="c",HYPERLINK(Values!$C$4,Values!$A$4),IF($Z136="p",HYPERLINK(Values!$C$45&amp;"\"&amp;$E136,Values!$A$40&amp;"\"&amp;Values!$A$20&amp;"\"&amp;$E136),IF($Z136="pr",HYPERLINK(Values!$C$44,Values!$A$46&amp;"\"&amp;Values!$A$19),IF($Z136="ex",HYPERLINK(Values!$B$54,Values!$A$53&amp;" folder "&amp;$G136),IF($Z136="","What type of script is it?",IF($Z136="mc",HYPERLINK(Values!$B$57&amp;"\"&amp;$E136,Values!$A$55&amp;" "&amp;$E136&amp;"\"&amp;$G136),HYPERLINK(Values!$B$3&amp;F136&amp;"\"&amp;$H136,"OWNED\"&amp;$E136&amp;"\"&amp;$H136&amp;"\"))))))))))</f>
        <v>CC 2017\ScriptUI Panels</v>
      </c>
      <c r="AC136" s="2" t="str">
        <f>IF($M136=0,"CS6 unsupported",IF(AND($M136=1,$Z136="un"),HYPERLINK(Values!$B$69,Values!$A$68),IF(AND($M136=1,$Z136="s"),HYPERLINK(Values!$C$17,Values!$A$15&amp;"\"&amp;Values!$A$17),IF(AND($M136=1,$Z136="ui"),HYPERLINK(Values!$C$18,Values!$A$15&amp;"\"&amp;Values!$A$18),IF(AND($M136=1,$Z136="c"),HYPERLINK(Values!$C$4,Values!$A$4),IF(AND($M136=1,$Z136="p"),HYPERLINK(Values!$C$20&amp;"\"&amp;$E136,Values!$A$15&amp;"\"&amp;Values!$A$20&amp;"\"&amp;$E136),IF(AND($M136=1,$Z136="pr"),HYPERLINK(Values!$C$19,Values!$A$15&amp;"\"&amp;Values!$A$19),IF(AND($M136=1,$Z136="mc"),HYPERLINK(Values!$B$56,Values!$A$55&amp;" "&amp;$G136),IF(AND($M136=1,$Z136=""),"What type of script is it?",HYPERLINK(Values!$B$3&amp;E136&amp;"\"&amp;$H136,"OWNED\"&amp;$E136&amp;"\"&amp;$H136&amp;"\"))))))))))</f>
        <v>CS6\ScriptUI Panels</v>
      </c>
      <c r="AD136" t="s">
        <v>1817</v>
      </c>
      <c r="AE136" t="s">
        <v>852</v>
      </c>
      <c r="AF136" s="57">
        <v>18.989999999999998</v>
      </c>
      <c r="AH136" s="37">
        <f t="shared" si="24"/>
        <v>0</v>
      </c>
      <c r="AI136" s="37">
        <f>IFERROR(IF(AE136="s",AH136*Values!$C$1,AF136*Values!$C$1),"")</f>
        <v>26.016300000000001</v>
      </c>
    </row>
    <row r="137" spans="2:36" x14ac:dyDescent="0.25">
      <c r="B137" s="72">
        <v>1</v>
      </c>
      <c r="C137" s="70">
        <v>100805057</v>
      </c>
      <c r="D137" s="7">
        <v>43252</v>
      </c>
      <c r="E137" s="1" t="s">
        <v>37</v>
      </c>
      <c r="F137" t="s">
        <v>1818</v>
      </c>
      <c r="G137" s="5" t="s">
        <v>1819</v>
      </c>
      <c r="H137" t="s">
        <v>1820</v>
      </c>
      <c r="I137" s="50" t="str">
        <f t="shared" si="25"/>
        <v>advanced-composition-grids</v>
      </c>
      <c r="J137" t="s">
        <v>116</v>
      </c>
      <c r="K137" s="2" t="str">
        <f t="shared" si="26"/>
        <v>No license required</v>
      </c>
      <c r="L137" t="str">
        <f t="shared" si="27"/>
        <v>CS5</v>
      </c>
      <c r="M137" s="72">
        <v>1</v>
      </c>
      <c r="N137" t="str">
        <f t="shared" si="28"/>
        <v>YES</v>
      </c>
      <c r="O137" t="s">
        <v>196</v>
      </c>
      <c r="P137" t="s">
        <v>98</v>
      </c>
      <c r="Q137" s="13" t="s">
        <v>1821</v>
      </c>
      <c r="R137" s="11">
        <v>42902</v>
      </c>
      <c r="S137" t="s">
        <v>159</v>
      </c>
      <c r="T137" t="s">
        <v>1822</v>
      </c>
      <c r="U137" s="2" t="str">
        <f t="shared" ref="U137:U156" si="30">IF($V137="",HYPERLINK("https://aescripts.com/"&amp;$G137,$G137&amp;" help"),HYPERLINK($V137,$G137&amp;" help"))</f>
        <v>advanced-composition-grids help</v>
      </c>
      <c r="V137" t="s">
        <v>1823</v>
      </c>
      <c r="W137" s="2" t="str">
        <f>HYPERLINK(Values!$B$3&amp;E137&amp;"\"&amp;$H137,"OWNED\"&amp;$E137&amp;"\"&amp;$H137&amp;"\")</f>
        <v>OWNED\Nik Ska\advancedcompgrid_1.0.5\</v>
      </c>
      <c r="X137" s="2" t="s">
        <v>44</v>
      </c>
      <c r="Y137" s="15" t="s">
        <v>72</v>
      </c>
      <c r="Z137" s="15" t="s">
        <v>72</v>
      </c>
      <c r="AA137" s="2" t="str">
        <f>IF($Z137="un",HYPERLINK(Values!$B$74,Values!$A$68),IF($Z137="s",HYPERLINK(Values!$C$47,Values!$A$46&amp;"\"&amp;Values!$A$17),IF($Z137="ui",HYPERLINK(Values!$C$48,Values!$A$46&amp;"\"&amp;Values!$A$18),IF($Z137="c",HYPERLINK(Values!$C$4,Values!$A$4),IF($Z137="p",HYPERLINK(Values!$C$50&amp;"\"&amp;$E137,Values!$A$46&amp;"\"&amp;Values!$A$20&amp;"\"&amp;$E137),IF($Z137="pr",HYPERLINK(Values!$C$49,Values!$A$46&amp;"\"&amp;Values!$A$19),IF($Z137="ex",HYPERLINK(Values!$B$54,Values!$A$53&amp;" folder "&amp;$G137),IF($Z137="","What type of script is it?",IF($Z137="mc",HYPERLINK(Values!$B$57&amp;"\"&amp;$E137,Values!$A$55&amp;" "&amp;$E137&amp;"\"&amp;$G137),HYPERLINK(Values!$B$3&amp;E137&amp;"\"&amp;$H137,"OWNED\"&amp;$E137&amp;"\"&amp;$H137&amp;"\"))))))))))</f>
        <v>CC 2018\ScriptUI Panels</v>
      </c>
      <c r="AB137" s="2" t="str">
        <f>IF($Z137="un",HYPERLINK(Values!$B$73,Values!$A$68),IF($Z137="s",HYPERLINK(Values!$C$41,Values!$A$40&amp;"\"&amp;Values!$A$17),IF($Z137="ui",HYPERLINK(Values!$C$42,Values!$A$40&amp;"\"&amp;Values!$A$18),IF($Z137="c",HYPERLINK(Values!$C$4,Values!$A$4),IF($Z137="p",HYPERLINK(Values!$C$45&amp;"\"&amp;$E137,Values!$A$40&amp;"\"&amp;Values!$A$20&amp;"\"&amp;$E137),IF($Z137="pr",HYPERLINK(Values!$C$44,Values!$A$46&amp;"\"&amp;Values!$A$19),IF($Z137="ex",HYPERLINK(Values!$B$54,Values!$A$53&amp;" folder "&amp;$G137),IF($Z137="","What type of script is it?",IF($Z137="mc",HYPERLINK(Values!$B$57&amp;"\"&amp;$E137,Values!$A$55&amp;" "&amp;$E137&amp;"\"&amp;$G137),HYPERLINK(Values!$B$3&amp;F137&amp;"\"&amp;$H137,"OWNED\"&amp;$E137&amp;"\"&amp;$H137&amp;"\"))))))))))</f>
        <v>CC 2017\ScriptUI Panels</v>
      </c>
      <c r="AC137" s="2" t="str">
        <f>IF($M137=0,"CS6 unsupported",IF(AND($M137=1,$Z137="un"),HYPERLINK(Values!$B$69,Values!$A$68),IF(AND($M137=1,$Z137="s"),HYPERLINK(Values!$C$17,Values!$A$15&amp;"\"&amp;Values!$A$17),IF(AND($M137=1,$Z137="ui"),HYPERLINK(Values!$C$18,Values!$A$15&amp;"\"&amp;Values!$A$18),IF(AND($M137=1,$Z137="c"),HYPERLINK(Values!$C$4,Values!$A$4),IF(AND($M137=1,$Z137="p"),HYPERLINK(Values!$C$20&amp;"\"&amp;$E137,Values!$A$15&amp;"\"&amp;Values!$A$20&amp;"\"&amp;$E137),IF(AND($M137=1,$Z137="pr"),HYPERLINK(Values!$C$19,Values!$A$15&amp;"\"&amp;Values!$A$19),IF(AND($M137=1,$Z137="mc"),HYPERLINK(Values!$B$56,Values!$A$55&amp;" "&amp;$G137),IF(AND($M137=1,$Z137=""),"What type of script is it?",HYPERLINK(Values!$B$3&amp;E137&amp;"\"&amp;$H137,"OWNED\"&amp;$E137&amp;"\"&amp;$H137&amp;"\"))))))))))</f>
        <v>CS6\ScriptUI Panels</v>
      </c>
      <c r="AE137" t="s">
        <v>852</v>
      </c>
      <c r="AF137" s="57">
        <v>5.99</v>
      </c>
      <c r="AH137" s="37">
        <f t="shared" si="24"/>
        <v>0</v>
      </c>
      <c r="AI137" s="37">
        <f>IFERROR(IF(AE137="s",AH137*Values!$C$1,AF137*Values!$C$1),"")</f>
        <v>8.2063000000000006</v>
      </c>
    </row>
    <row r="138" spans="2:36" x14ac:dyDescent="0.25">
      <c r="B138" s="72">
        <v>1</v>
      </c>
      <c r="C138" s="70">
        <v>100805057</v>
      </c>
      <c r="D138" s="7">
        <v>43252</v>
      </c>
      <c r="E138" s="1" t="s">
        <v>1518</v>
      </c>
      <c r="F138" t="s">
        <v>1824</v>
      </c>
      <c r="G138" s="5" t="s">
        <v>1825</v>
      </c>
      <c r="H138" t="s">
        <v>1826</v>
      </c>
      <c r="I138" s="50" t="str">
        <f t="shared" si="25"/>
        <v>bq_project-panel-navigator</v>
      </c>
      <c r="J138" t="s">
        <v>116</v>
      </c>
      <c r="K138" s="2" t="str">
        <f t="shared" si="26"/>
        <v>No license required</v>
      </c>
      <c r="L138" t="str">
        <f t="shared" si="27"/>
        <v>CS5</v>
      </c>
      <c r="M138" s="72">
        <v>1</v>
      </c>
      <c r="N138" t="str">
        <f t="shared" si="28"/>
        <v>YES</v>
      </c>
      <c r="O138" t="s">
        <v>196</v>
      </c>
      <c r="P138" t="s">
        <v>165</v>
      </c>
      <c r="Q138" s="13" t="s">
        <v>513</v>
      </c>
      <c r="R138" s="11">
        <v>42468</v>
      </c>
      <c r="S138" t="s">
        <v>106</v>
      </c>
      <c r="T138" t="s">
        <v>1827</v>
      </c>
      <c r="U138" s="2" t="str">
        <f t="shared" si="30"/>
        <v>bq_project-panel-navigator help</v>
      </c>
      <c r="V138" t="s">
        <v>1828</v>
      </c>
      <c r="W138" s="2" t="str">
        <f>HYPERLINK(Values!$B$3&amp;E138&amp;"\"&amp;$H138,"OWNED\"&amp;$E138&amp;"\"&amp;$H138&amp;"\")</f>
        <v>OWNED\Barbecue Dad Productions\bq_projectpanelnavigator_v1.5\</v>
      </c>
      <c r="X138" s="2" t="s">
        <v>44</v>
      </c>
      <c r="Y138" s="15" t="s">
        <v>72</v>
      </c>
      <c r="Z138" s="15" t="s">
        <v>72</v>
      </c>
      <c r="AA138" s="2" t="str">
        <f>IF($Z138="un",HYPERLINK(Values!$B$74,Values!$A$68),IF($Z138="s",HYPERLINK(Values!$C$47,Values!$A$46&amp;"\"&amp;Values!$A$17),IF($Z138="ui",HYPERLINK(Values!$C$48,Values!$A$46&amp;"\"&amp;Values!$A$18),IF($Z138="c",HYPERLINK(Values!$C$4,Values!$A$4),IF($Z138="p",HYPERLINK(Values!$C$50&amp;"\"&amp;$E138,Values!$A$46&amp;"\"&amp;Values!$A$20&amp;"\"&amp;$E138),IF($Z138="pr",HYPERLINK(Values!$C$49,Values!$A$46&amp;"\"&amp;Values!$A$19),IF($Z138="ex",HYPERLINK(Values!$B$54,Values!$A$53&amp;" folder "&amp;$G138),IF($Z138="","What type of script is it?",IF($Z138="mc",HYPERLINK(Values!$B$57&amp;"\"&amp;$E138,Values!$A$55&amp;" "&amp;$E138&amp;"\"&amp;$G138),HYPERLINK(Values!$B$3&amp;E138&amp;"\"&amp;$H138,"OWNED\"&amp;$E138&amp;"\"&amp;$H138&amp;"\"))))))))))</f>
        <v>CC 2018\ScriptUI Panels</v>
      </c>
      <c r="AB138" s="2" t="str">
        <f>IF($Z138="un",HYPERLINK(Values!$B$73,Values!$A$68),IF($Z138="s",HYPERLINK(Values!$C$41,Values!$A$40&amp;"\"&amp;Values!$A$17),IF($Z138="ui",HYPERLINK(Values!$C$42,Values!$A$40&amp;"\"&amp;Values!$A$18),IF($Z138="c",HYPERLINK(Values!$C$4,Values!$A$4),IF($Z138="p",HYPERLINK(Values!$C$45&amp;"\"&amp;$E138,Values!$A$40&amp;"\"&amp;Values!$A$20&amp;"\"&amp;$E138),IF($Z138="pr",HYPERLINK(Values!$C$44,Values!$A$46&amp;"\"&amp;Values!$A$19),IF($Z138="ex",HYPERLINK(Values!$B$54,Values!$A$53&amp;" folder "&amp;$G138),IF($Z138="","What type of script is it?",IF($Z138="mc",HYPERLINK(Values!$B$57&amp;"\"&amp;$E138,Values!$A$55&amp;" "&amp;$E138&amp;"\"&amp;$G138),HYPERLINK(Values!$B$3&amp;F138&amp;"\"&amp;$H138,"OWNED\"&amp;$E138&amp;"\"&amp;$H138&amp;"\"))))))))))</f>
        <v>CC 2017\ScriptUI Panels</v>
      </c>
      <c r="AC138" s="2" t="str">
        <f>IF($M138=0,"CS6 unsupported",IF(AND($M138=1,$Z138="un"),HYPERLINK(Values!$B$69,Values!$A$68),IF(AND($M138=1,$Z138="s"),HYPERLINK(Values!$C$17,Values!$A$15&amp;"\"&amp;Values!$A$17),IF(AND($M138=1,$Z138="ui"),HYPERLINK(Values!$C$18,Values!$A$15&amp;"\"&amp;Values!$A$18),IF(AND($M138=1,$Z138="c"),HYPERLINK(Values!$C$4,Values!$A$4),IF(AND($M138=1,$Z138="p"),HYPERLINK(Values!$C$20&amp;"\"&amp;$E138,Values!$A$15&amp;"\"&amp;Values!$A$20&amp;"\"&amp;$E138),IF(AND($M138=1,$Z138="pr"),HYPERLINK(Values!$C$19,Values!$A$15&amp;"\"&amp;Values!$A$19),IF(AND($M138=1,$Z138="mc"),HYPERLINK(Values!$B$56,Values!$A$55&amp;" "&amp;$G138),IF(AND($M138=1,$Z138=""),"What type of script is it?",HYPERLINK(Values!$B$3&amp;E138&amp;"\"&amp;$H138,"OWNED\"&amp;$E138&amp;"\"&amp;$H138&amp;"\"))))))))))</f>
        <v>CS6\ScriptUI Panels</v>
      </c>
      <c r="AE138" t="s">
        <v>852</v>
      </c>
      <c r="AF138" s="57">
        <v>9.99</v>
      </c>
      <c r="AH138" s="37">
        <f t="shared" si="24"/>
        <v>0</v>
      </c>
      <c r="AI138" s="37">
        <f>IFERROR(IF(AE138="s",AH138*Values!$C$1,AF138*Values!$C$1),"")</f>
        <v>13.686300000000001</v>
      </c>
    </row>
    <row r="139" spans="2:36" x14ac:dyDescent="0.25">
      <c r="B139" s="72">
        <v>1</v>
      </c>
      <c r="C139" s="70">
        <v>100805057</v>
      </c>
      <c r="D139" s="7">
        <v>43252</v>
      </c>
      <c r="E139" s="1" t="s">
        <v>1829</v>
      </c>
      <c r="F139" t="s">
        <v>1830</v>
      </c>
      <c r="G139" s="5" t="s">
        <v>1831</v>
      </c>
      <c r="H139" t="s">
        <v>1832</v>
      </c>
      <c r="I139" s="50" t="str">
        <f t="shared" si="25"/>
        <v>control-maker</v>
      </c>
      <c r="J139" t="s">
        <v>116</v>
      </c>
      <c r="K139" s="2" t="str">
        <f t="shared" si="26"/>
        <v>No license required</v>
      </c>
      <c r="L139" t="str">
        <f t="shared" si="27"/>
        <v>NO</v>
      </c>
      <c r="M139" s="72">
        <v>1</v>
      </c>
      <c r="N139" t="str">
        <f t="shared" si="28"/>
        <v>YES</v>
      </c>
      <c r="O139" t="s">
        <v>13</v>
      </c>
      <c r="P139" t="s">
        <v>124</v>
      </c>
      <c r="Q139" s="13" t="s">
        <v>610</v>
      </c>
      <c r="R139" s="11">
        <v>42383</v>
      </c>
      <c r="S139" t="s">
        <v>159</v>
      </c>
      <c r="T139" t="s">
        <v>1833</v>
      </c>
      <c r="U139" s="2" t="str">
        <f t="shared" si="30"/>
        <v>control-maker help</v>
      </c>
      <c r="V139" t="s">
        <v>1834</v>
      </c>
      <c r="W139" s="2" t="str">
        <f>HYPERLINK(Values!$B$3&amp;E139&amp;"\"&amp;$H139,"OWNED\"&amp;$E139&amp;"\"&amp;$H139&amp;"\")</f>
        <v>OWNED\Moses Journey\controlmaker_1_4\</v>
      </c>
      <c r="X139" s="2" t="s">
        <v>44</v>
      </c>
      <c r="Y139" s="15" t="s">
        <v>72</v>
      </c>
      <c r="Z139" s="15" t="s">
        <v>72</v>
      </c>
      <c r="AA139" s="2" t="str">
        <f>IF($Z139="un",HYPERLINK(Values!$B$74,Values!$A$68),IF($Z139="s",HYPERLINK(Values!$C$47,Values!$A$46&amp;"\"&amp;Values!$A$17),IF($Z139="ui",HYPERLINK(Values!$C$48,Values!$A$46&amp;"\"&amp;Values!$A$18),IF($Z139="c",HYPERLINK(Values!$C$4,Values!$A$4),IF($Z139="p",HYPERLINK(Values!$C$50&amp;"\"&amp;$E139,Values!$A$46&amp;"\"&amp;Values!$A$20&amp;"\"&amp;$E139),IF($Z139="pr",HYPERLINK(Values!$C$49,Values!$A$46&amp;"\"&amp;Values!$A$19),IF($Z139="ex",HYPERLINK(Values!$B$54,Values!$A$53&amp;" folder "&amp;$G139),IF($Z139="","What type of script is it?",IF($Z139="mc",HYPERLINK(Values!$B$57&amp;"\"&amp;$E139,Values!$A$55&amp;" "&amp;$E139&amp;"\"&amp;$G139),HYPERLINK(Values!$B$3&amp;E139&amp;"\"&amp;$H139,"OWNED\"&amp;$E139&amp;"\"&amp;$H139&amp;"\"))))))))))</f>
        <v>CC 2018\ScriptUI Panels</v>
      </c>
      <c r="AB139" s="2" t="str">
        <f>IF($Z139="un",HYPERLINK(Values!$B$73,Values!$A$68),IF($Z139="s",HYPERLINK(Values!$C$41,Values!$A$40&amp;"\"&amp;Values!$A$17),IF($Z139="ui",HYPERLINK(Values!$C$42,Values!$A$40&amp;"\"&amp;Values!$A$18),IF($Z139="c",HYPERLINK(Values!$C$4,Values!$A$4),IF($Z139="p",HYPERLINK(Values!$C$45&amp;"\"&amp;$E139,Values!$A$40&amp;"\"&amp;Values!$A$20&amp;"\"&amp;$E139),IF($Z139="pr",HYPERLINK(Values!$C$44,Values!$A$46&amp;"\"&amp;Values!$A$19),IF($Z139="ex",HYPERLINK(Values!$B$54,Values!$A$53&amp;" folder "&amp;$G139),IF($Z139="","What type of script is it?",IF($Z139="mc",HYPERLINK(Values!$B$57&amp;"\"&amp;$E139,Values!$A$55&amp;" "&amp;$E139&amp;"\"&amp;$G139),HYPERLINK(Values!$B$3&amp;F139&amp;"\"&amp;$H139,"OWNED\"&amp;$E139&amp;"\"&amp;$H139&amp;"\"))))))))))</f>
        <v>CC 2017\ScriptUI Panels</v>
      </c>
      <c r="AC139" s="2" t="str">
        <f>IF($M139=0,"CS6 unsupported",IF(AND($M139=1,$Z139="un"),HYPERLINK(Values!$B$69,Values!$A$68),IF(AND($M139=1,$Z139="s"),HYPERLINK(Values!$C$17,Values!$A$15&amp;"\"&amp;Values!$A$17),IF(AND($M139=1,$Z139="ui"),HYPERLINK(Values!$C$18,Values!$A$15&amp;"\"&amp;Values!$A$18),IF(AND($M139=1,$Z139="c"),HYPERLINK(Values!$C$4,Values!$A$4),IF(AND($M139=1,$Z139="p"),HYPERLINK(Values!$C$20&amp;"\"&amp;$E139,Values!$A$15&amp;"\"&amp;Values!$A$20&amp;"\"&amp;$E139),IF(AND($M139=1,$Z139="pr"),HYPERLINK(Values!$C$19,Values!$A$15&amp;"\"&amp;Values!$A$19),IF(AND($M139=1,$Z139="mc"),HYPERLINK(Values!$B$56,Values!$A$55&amp;" "&amp;$G139),IF(AND($M139=1,$Z139=""),"What type of script is it?",HYPERLINK(Values!$B$3&amp;E139&amp;"\"&amp;$H139,"OWNED\"&amp;$E139&amp;"\"&amp;$H139&amp;"\"))))))))))</f>
        <v>CS6\ScriptUI Panels</v>
      </c>
      <c r="AD139" t="s">
        <v>1835</v>
      </c>
      <c r="AE139" t="s">
        <v>852</v>
      </c>
      <c r="AF139" s="57">
        <v>5</v>
      </c>
      <c r="AH139" s="37">
        <f t="shared" si="24"/>
        <v>0</v>
      </c>
      <c r="AI139" s="37">
        <f>IFERROR(IF(AE139="s",AH139*Values!$C$1,AF139*Values!$C$1),"")</f>
        <v>6.8500000000000005</v>
      </c>
      <c r="AJ139" s="2" t="s">
        <v>1727</v>
      </c>
    </row>
    <row r="140" spans="2:36" x14ac:dyDescent="0.25">
      <c r="B140" s="72">
        <v>1</v>
      </c>
      <c r="C140" s="70">
        <v>100805057</v>
      </c>
      <c r="D140" s="7">
        <v>43252</v>
      </c>
      <c r="E140" s="1" t="s">
        <v>1836</v>
      </c>
      <c r="F140" t="s">
        <v>1837</v>
      </c>
      <c r="G140" s="5" t="s">
        <v>1838</v>
      </c>
      <c r="H140" t="s">
        <v>1839</v>
      </c>
      <c r="I140" s="50" t="str">
        <f t="shared" si="25"/>
        <v>turbolayers</v>
      </c>
      <c r="J140" t="s">
        <v>116</v>
      </c>
      <c r="K140" s="2" t="str">
        <f t="shared" si="26"/>
        <v>No license required</v>
      </c>
      <c r="L140" t="str">
        <f t="shared" si="27"/>
        <v>CS3</v>
      </c>
      <c r="M140" s="72">
        <v>1</v>
      </c>
      <c r="N140" t="str">
        <f t="shared" si="28"/>
        <v>YES</v>
      </c>
      <c r="O140" t="s">
        <v>188</v>
      </c>
      <c r="P140" t="s">
        <v>13</v>
      </c>
      <c r="Q140" s="13" t="s">
        <v>980</v>
      </c>
      <c r="R140" s="11">
        <v>41275</v>
      </c>
      <c r="S140" t="s">
        <v>106</v>
      </c>
      <c r="T140" t="s">
        <v>1840</v>
      </c>
      <c r="U140" s="2" t="str">
        <f t="shared" si="30"/>
        <v>turbolayers help</v>
      </c>
      <c r="V140" t="s">
        <v>1841</v>
      </c>
      <c r="W140" s="2" t="str">
        <f>HYPERLINK(Values!$B$3&amp;E140&amp;"\"&amp;$H140,"OWNED\"&amp;$E140&amp;"\"&amp;$H140&amp;"\")</f>
        <v>OWNED\Animatika software\turbolayers_v1.3a\</v>
      </c>
      <c r="X140" s="2" t="s">
        <v>44</v>
      </c>
      <c r="Y140" s="15" t="s">
        <v>72</v>
      </c>
      <c r="Z140" s="15" t="s">
        <v>72</v>
      </c>
      <c r="AA140" s="2" t="str">
        <f>IF($Z140="un",HYPERLINK(Values!$B$74,Values!$A$68),IF($Z140="s",HYPERLINK(Values!$C$47,Values!$A$46&amp;"\"&amp;Values!$A$17),IF($Z140="ui",HYPERLINK(Values!$C$48,Values!$A$46&amp;"\"&amp;Values!$A$18),IF($Z140="c",HYPERLINK(Values!$C$4,Values!$A$4),IF($Z140="p",HYPERLINK(Values!$C$50&amp;"\"&amp;$E140,Values!$A$46&amp;"\"&amp;Values!$A$20&amp;"\"&amp;$E140),IF($Z140="pr",HYPERLINK(Values!$C$49,Values!$A$46&amp;"\"&amp;Values!$A$19),IF($Z140="ex",HYPERLINK(Values!$B$54,Values!$A$53&amp;" folder "&amp;$G140),IF($Z140="","What type of script is it?",IF($Z140="mc",HYPERLINK(Values!$B$57&amp;"\"&amp;$E140,Values!$A$55&amp;" "&amp;$E140&amp;"\"&amp;$G140),HYPERLINK(Values!$B$3&amp;E140&amp;"\"&amp;$H140,"OWNED\"&amp;$E140&amp;"\"&amp;$H140&amp;"\"))))))))))</f>
        <v>CC 2018\ScriptUI Panels</v>
      </c>
      <c r="AB140" s="2" t="str">
        <f>IF($Z140="un",HYPERLINK(Values!$B$73,Values!$A$68),IF($Z140="s",HYPERLINK(Values!$C$41,Values!$A$40&amp;"\"&amp;Values!$A$17),IF($Z140="ui",HYPERLINK(Values!$C$42,Values!$A$40&amp;"\"&amp;Values!$A$18),IF($Z140="c",HYPERLINK(Values!$C$4,Values!$A$4),IF($Z140="p",HYPERLINK(Values!$C$45&amp;"\"&amp;$E140,Values!$A$40&amp;"\"&amp;Values!$A$20&amp;"\"&amp;$E140),IF($Z140="pr",HYPERLINK(Values!$C$44,Values!$A$46&amp;"\"&amp;Values!$A$19),IF($Z140="ex",HYPERLINK(Values!$B$54,Values!$A$53&amp;" folder "&amp;$G140),IF($Z140="","What type of script is it?",IF($Z140="mc",HYPERLINK(Values!$B$57&amp;"\"&amp;$E140,Values!$A$55&amp;" "&amp;$E140&amp;"\"&amp;$G140),HYPERLINK(Values!$B$3&amp;F140&amp;"\"&amp;$H140,"OWNED\"&amp;$E140&amp;"\"&amp;$H140&amp;"\"))))))))))</f>
        <v>CC 2017\ScriptUI Panels</v>
      </c>
      <c r="AC140" s="2" t="str">
        <f>IF($M140=0,"CS6 unsupported",IF(AND($M140=1,$Z140="un"),HYPERLINK(Values!$B$69,Values!$A$68),IF(AND($M140=1,$Z140="s"),HYPERLINK(Values!$C$17,Values!$A$15&amp;"\"&amp;Values!$A$17),IF(AND($M140=1,$Z140="ui"),HYPERLINK(Values!$C$18,Values!$A$15&amp;"\"&amp;Values!$A$18),IF(AND($M140=1,$Z140="c"),HYPERLINK(Values!$C$4,Values!$A$4),IF(AND($M140=1,$Z140="p"),HYPERLINK(Values!$C$20&amp;"\"&amp;$E140,Values!$A$15&amp;"\"&amp;Values!$A$20&amp;"\"&amp;$E140),IF(AND($M140=1,$Z140="pr"),HYPERLINK(Values!$C$19,Values!$A$15&amp;"\"&amp;Values!$A$19),IF(AND($M140=1,$Z140="mc"),HYPERLINK(Values!$B$56,Values!$A$55&amp;" "&amp;$G140),IF(AND($M140=1,$Z140=""),"What type of script is it?",HYPERLINK(Values!$B$3&amp;E140&amp;"\"&amp;$H140,"OWNED\"&amp;$E140&amp;"\"&amp;$H140&amp;"\"))))))))))</f>
        <v>CS6\ScriptUI Panels</v>
      </c>
      <c r="AD140" t="s">
        <v>1837</v>
      </c>
      <c r="AE140" t="s">
        <v>852</v>
      </c>
      <c r="AF140" s="57">
        <v>6.99</v>
      </c>
      <c r="AH140" s="37">
        <f t="shared" si="24"/>
        <v>0</v>
      </c>
      <c r="AI140" s="37">
        <f>IFERROR(IF(AE140="s",AH140*Values!$C$1,AF140*Values!$C$1),"")</f>
        <v>9.5763000000000016</v>
      </c>
    </row>
    <row r="141" spans="2:36" x14ac:dyDescent="0.25">
      <c r="B141" s="72">
        <v>1</v>
      </c>
      <c r="C141" s="70">
        <v>100243072</v>
      </c>
      <c r="D141" s="7">
        <v>41981</v>
      </c>
      <c r="E141" s="1" t="s">
        <v>1162</v>
      </c>
      <c r="F141" t="s">
        <v>1842</v>
      </c>
      <c r="G141" s="5" t="s">
        <v>1843</v>
      </c>
      <c r="H141" t="s">
        <v>1844</v>
      </c>
      <c r="I141" s="50" t="str">
        <f t="shared" si="25"/>
        <v>layer-library</v>
      </c>
      <c r="J141" t="s">
        <v>116</v>
      </c>
      <c r="K141" s="2" t="str">
        <f t="shared" si="26"/>
        <v>No license required</v>
      </c>
      <c r="L141" t="str">
        <f t="shared" si="27"/>
        <v>CS4</v>
      </c>
      <c r="M141" s="72">
        <v>1</v>
      </c>
      <c r="N141" t="str">
        <f t="shared" si="28"/>
        <v>YES</v>
      </c>
      <c r="O141" t="s">
        <v>151</v>
      </c>
      <c r="P141" t="s">
        <v>13</v>
      </c>
      <c r="Q141" s="13" t="s">
        <v>784</v>
      </c>
      <c r="R141" s="11">
        <v>41183</v>
      </c>
      <c r="T141" t="s">
        <v>1845</v>
      </c>
      <c r="U141" s="2" t="str">
        <f t="shared" si="30"/>
        <v>layer-library help</v>
      </c>
      <c r="V141" t="s">
        <v>1846</v>
      </c>
      <c r="W141" s="2" t="str">
        <f>HYPERLINK(Values!$B$3&amp;E141&amp;"\"&amp;$H141,"OWNED\"&amp;$E141&amp;"\"&amp;$H141&amp;"\")</f>
        <v>OWNED\Kevin Schires\layer_library_v1.03\</v>
      </c>
      <c r="X141" s="2" t="s">
        <v>44</v>
      </c>
      <c r="Y141" s="15" t="s">
        <v>72</v>
      </c>
      <c r="Z141" s="15" t="s">
        <v>72</v>
      </c>
      <c r="AA141" s="2" t="str">
        <f>IF($Z141="un",HYPERLINK(Values!$B$74,Values!$A$68),IF($Z141="s",HYPERLINK(Values!$C$47,Values!$A$46&amp;"\"&amp;Values!$A$17),IF($Z141="ui",HYPERLINK(Values!$C$48,Values!$A$46&amp;"\"&amp;Values!$A$18),IF($Z141="c",HYPERLINK(Values!$C$4,Values!$A$4),IF($Z141="p",HYPERLINK(Values!$C$50&amp;"\"&amp;$E141,Values!$A$46&amp;"\"&amp;Values!$A$20&amp;"\"&amp;$E141),IF($Z141="pr",HYPERLINK(Values!$C$49,Values!$A$46&amp;"\"&amp;Values!$A$19),IF($Z141="ex",HYPERLINK(Values!$B$54,Values!$A$53&amp;" folder "&amp;$G141),IF($Z141="","What type of script is it?",IF($Z141="mc",HYPERLINK(Values!$B$57&amp;"\"&amp;$E141,Values!$A$55&amp;" "&amp;$E141&amp;"\"&amp;$G141),HYPERLINK(Values!$B$3&amp;E141&amp;"\"&amp;$H141,"OWNED\"&amp;$E141&amp;"\"&amp;$H141&amp;"\"))))))))))</f>
        <v>CC 2018\ScriptUI Panels</v>
      </c>
      <c r="AB141" s="2" t="str">
        <f>IF($Z141="un",HYPERLINK(Values!$B$73,Values!$A$68),IF($Z141="s",HYPERLINK(Values!$C$41,Values!$A$40&amp;"\"&amp;Values!$A$17),IF($Z141="ui",HYPERLINK(Values!$C$42,Values!$A$40&amp;"\"&amp;Values!$A$18),IF($Z141="c",HYPERLINK(Values!$C$4,Values!$A$4),IF($Z141="p",HYPERLINK(Values!$C$45&amp;"\"&amp;$E141,Values!$A$40&amp;"\"&amp;Values!$A$20&amp;"\"&amp;$E141),IF($Z141="pr",HYPERLINK(Values!$C$44,Values!$A$46&amp;"\"&amp;Values!$A$19),IF($Z141="ex",HYPERLINK(Values!$B$54,Values!$A$53&amp;" folder "&amp;$G141),IF($Z141="","What type of script is it?",IF($Z141="mc",HYPERLINK(Values!$B$57&amp;"\"&amp;$E141,Values!$A$55&amp;" "&amp;$E141&amp;"\"&amp;$G141),HYPERLINK(Values!$B$3&amp;F141&amp;"\"&amp;$H141,"OWNED\"&amp;$E141&amp;"\"&amp;$H141&amp;"\"))))))))))</f>
        <v>CC 2017\ScriptUI Panels</v>
      </c>
      <c r="AC141" s="2" t="str">
        <f>IF($M141=0,"CS6 unsupported",IF(AND($M141=1,$Z141="un"),HYPERLINK(Values!$B$69,Values!$A$68),IF(AND($M141=1,$Z141="s"),HYPERLINK(Values!$C$17,Values!$A$15&amp;"\"&amp;Values!$A$17),IF(AND($M141=1,$Z141="ui"),HYPERLINK(Values!$C$18,Values!$A$15&amp;"\"&amp;Values!$A$18),IF(AND($M141=1,$Z141="c"),HYPERLINK(Values!$C$4,Values!$A$4),IF(AND($M141=1,$Z141="p"),HYPERLINK(Values!$C$20&amp;"\"&amp;$E141,Values!$A$15&amp;"\"&amp;Values!$A$20&amp;"\"&amp;$E141),IF(AND($M141=1,$Z141="pr"),HYPERLINK(Values!$C$19,Values!$A$15&amp;"\"&amp;Values!$A$19),IF(AND($M141=1,$Z141="mc"),HYPERLINK(Values!$B$56,Values!$A$55&amp;" "&amp;$G141),IF(AND($M141=1,$Z141=""),"What type of script is it?",HYPERLINK(Values!$B$3&amp;E141&amp;"\"&amp;$H141,"OWNED\"&amp;$E141&amp;"\"&amp;$H141&amp;"\"))))))))))</f>
        <v>CS6\ScriptUI Panels</v>
      </c>
      <c r="AE141" t="s">
        <v>852</v>
      </c>
      <c r="AF141" s="57">
        <v>19.989999999999998</v>
      </c>
      <c r="AH141" s="37">
        <f t="shared" ref="AH141:AH167" si="31">IF(AE141="s",AF141*0.75,IF(AE141="n",AF141*0,""))</f>
        <v>0</v>
      </c>
      <c r="AI141" s="37">
        <f>IFERROR(IF(AE141="s",AH141*Values!$C$1,AF141*Values!$C$1),"")</f>
        <v>27.386299999999999</v>
      </c>
    </row>
    <row r="142" spans="2:36" x14ac:dyDescent="0.25">
      <c r="B142" s="72">
        <v>1</v>
      </c>
      <c r="C142" s="70">
        <v>100790169</v>
      </c>
      <c r="D142" s="7">
        <v>43228</v>
      </c>
      <c r="E142" s="1" t="s">
        <v>237</v>
      </c>
      <c r="F142" t="s">
        <v>1847</v>
      </c>
      <c r="G142" s="5" t="s">
        <v>1848</v>
      </c>
      <c r="H142" t="s">
        <v>1849</v>
      </c>
      <c r="I142" s="50" t="str">
        <f t="shared" si="25"/>
        <v>textborder</v>
      </c>
      <c r="J142" t="s">
        <v>116</v>
      </c>
      <c r="K142" s="2" t="str">
        <f t="shared" si="26"/>
        <v>No license required</v>
      </c>
      <c r="L142" t="str">
        <f t="shared" si="27"/>
        <v>NO</v>
      </c>
      <c r="M142" s="72">
        <v>1</v>
      </c>
      <c r="N142" t="str">
        <f t="shared" si="28"/>
        <v>YES</v>
      </c>
      <c r="O142" t="s">
        <v>13</v>
      </c>
      <c r="P142" t="s">
        <v>98</v>
      </c>
      <c r="Q142" s="13" t="s">
        <v>241</v>
      </c>
      <c r="R142" s="11">
        <v>43206</v>
      </c>
      <c r="S142" t="s">
        <v>321</v>
      </c>
      <c r="T142" t="s">
        <v>1850</v>
      </c>
      <c r="U142" s="2" t="str">
        <f t="shared" si="30"/>
        <v>textborder help</v>
      </c>
      <c r="V142" t="s">
        <v>1851</v>
      </c>
      <c r="W142" s="2" t="str">
        <f>HYPERLINK(Values!$B$3&amp;E142&amp;"\"&amp;$H142,"OWNED\"&amp;$E142&amp;"\"&amp;$H142&amp;"\")</f>
        <v>OWNED\Plugin Everything\textborder_v1.0\</v>
      </c>
      <c r="X142" s="2" t="s">
        <v>44</v>
      </c>
      <c r="Y142" s="15" t="s">
        <v>145</v>
      </c>
      <c r="Z142" s="15" t="s">
        <v>145</v>
      </c>
      <c r="AA142" s="2" t="str">
        <f>IF($Z142="un",HYPERLINK(Values!$B$74,Values!$A$68),IF($Z142="s",HYPERLINK(Values!$C$47,Values!$A$46&amp;"\"&amp;Values!$A$17),IF($Z142="ui",HYPERLINK(Values!$C$48,Values!$A$46&amp;"\"&amp;Values!$A$18),IF($Z142="c",HYPERLINK(Values!$C$4,Values!$A$4),IF($Z142="p",HYPERLINK(Values!$C$50&amp;"\"&amp;$E142,Values!$A$46&amp;"\"&amp;Values!$A$20&amp;"\"&amp;$E142),IF($Z142="pr",HYPERLINK(Values!$C$49,Values!$A$46&amp;"\"&amp;Values!$A$19),IF($Z142="ex",HYPERLINK(Values!$B$54,Values!$A$53&amp;" folder "&amp;$G142),IF($Z142="","What type of script is it?",IF($Z142="mc",HYPERLINK(Values!$B$57&amp;"\"&amp;$E142,Values!$A$55&amp;" "&amp;$E142&amp;"\"&amp;$G142),HYPERLINK(Values!$B$3&amp;E142&amp;"\"&amp;$H142,"OWNED\"&amp;$E142&amp;"\"&amp;$H142&amp;"\"))))))))))</f>
        <v>CC 2018\Plug-ins\Plugin Everything</v>
      </c>
      <c r="AB142" s="2" t="str">
        <f>IF($Z142="un",HYPERLINK(Values!$B$73,Values!$A$68),IF($Z142="s",HYPERLINK(Values!$C$41,Values!$A$40&amp;"\"&amp;Values!$A$17),IF($Z142="ui",HYPERLINK(Values!$C$42,Values!$A$40&amp;"\"&amp;Values!$A$18),IF($Z142="c",HYPERLINK(Values!$C$4,Values!$A$4),IF($Z142="p",HYPERLINK(Values!$C$45&amp;"\"&amp;$E142,Values!$A$40&amp;"\"&amp;Values!$A$20&amp;"\"&amp;$E142),IF($Z142="pr",HYPERLINK(Values!$C$44,Values!$A$46&amp;"\"&amp;Values!$A$19),IF($Z142="ex",HYPERLINK(Values!$B$54,Values!$A$53&amp;" folder "&amp;$G142),IF($Z142="","What type of script is it?",IF($Z142="mc",HYPERLINK(Values!$B$57&amp;"\"&amp;$E142,Values!$A$55&amp;" "&amp;$E142&amp;"\"&amp;$G142),HYPERLINK(Values!$B$3&amp;F142&amp;"\"&amp;$H142,"OWNED\"&amp;$E142&amp;"\"&amp;$H142&amp;"\"))))))))))</f>
        <v>CC 2017\Plug-ins\Plugin Everything</v>
      </c>
      <c r="AC142" s="2" t="str">
        <f>IF($M142=0,"CS6 unsupported",IF(AND($M142=1,$Z142="un"),HYPERLINK(Values!$B$69,Values!$A$68),IF(AND($M142=1,$Z142="s"),HYPERLINK(Values!$C$17,Values!$A$15&amp;"\"&amp;Values!$A$17),IF(AND($M142=1,$Z142="ui"),HYPERLINK(Values!$C$18,Values!$A$15&amp;"\"&amp;Values!$A$18),IF(AND($M142=1,$Z142="c"),HYPERLINK(Values!$C$4,Values!$A$4),IF(AND($M142=1,$Z142="p"),HYPERLINK(Values!$C$20&amp;"\"&amp;$E142,Values!$A$15&amp;"\"&amp;Values!$A$20&amp;"\"&amp;$E142),IF(AND($M142=1,$Z142="pr"),HYPERLINK(Values!$C$19,Values!$A$15&amp;"\"&amp;Values!$A$19),IF(AND($M142=1,$Z142="mc"),HYPERLINK(Values!$B$56,Values!$A$55&amp;" "&amp;$G142),IF(AND($M142=1,$Z142=""),"What type of script is it?",HYPERLINK(Values!$B$3&amp;E142&amp;"\"&amp;$H142,"OWNED\"&amp;$E142&amp;"\"&amp;$H142&amp;"\"))))))))))</f>
        <v>CS6\Plug-ins\Plugin Everything</v>
      </c>
      <c r="AE142" t="s">
        <v>852</v>
      </c>
      <c r="AF142" s="57">
        <v>0</v>
      </c>
      <c r="AH142" s="37">
        <f t="shared" si="31"/>
        <v>0</v>
      </c>
      <c r="AI142" s="37">
        <f>IFERROR(IF(AE142="s",AH142*Values!$C$1,AF142*Values!$C$1),"")</f>
        <v>0</v>
      </c>
    </row>
    <row r="143" spans="2:36" x14ac:dyDescent="0.25">
      <c r="B143" s="72">
        <v>1</v>
      </c>
      <c r="C143" s="70">
        <v>100583487</v>
      </c>
      <c r="D143" s="7">
        <v>42862</v>
      </c>
      <c r="E143" s="1" t="s">
        <v>843</v>
      </c>
      <c r="F143" t="s">
        <v>1852</v>
      </c>
      <c r="G143" s="5" t="s">
        <v>1853</v>
      </c>
      <c r="H143" t="s">
        <v>1854</v>
      </c>
      <c r="I143" s="50" t="str">
        <f t="shared" si="25"/>
        <v>yy_hextex</v>
      </c>
      <c r="J143" t="s">
        <v>116</v>
      </c>
      <c r="K143" s="2" t="str">
        <f t="shared" si="26"/>
        <v>No license required</v>
      </c>
      <c r="L143" t="str">
        <f t="shared" si="27"/>
        <v>CS4</v>
      </c>
      <c r="M143" s="72">
        <v>1</v>
      </c>
      <c r="N143" t="str">
        <f t="shared" si="28"/>
        <v>YES</v>
      </c>
      <c r="O143" t="s">
        <v>151</v>
      </c>
      <c r="P143" t="s">
        <v>124</v>
      </c>
      <c r="Q143" s="13" t="s">
        <v>347</v>
      </c>
      <c r="R143" s="11">
        <v>41103</v>
      </c>
      <c r="S143" t="s">
        <v>321</v>
      </c>
      <c r="T143" t="s">
        <v>1855</v>
      </c>
      <c r="U143" s="2" t="str">
        <f t="shared" si="30"/>
        <v>yy_hextex help</v>
      </c>
      <c r="W143" s="2" t="str">
        <f>HYPERLINK(Values!$B$3&amp;E143&amp;"\"&amp;$H143,"OWNED\"&amp;$E143&amp;"\"&amp;$H143&amp;"\")</f>
        <v>OWNED\Andrew Yang\yy_hextex_1.2\</v>
      </c>
      <c r="X143" s="2" t="s">
        <v>44</v>
      </c>
      <c r="Y143" s="15" t="s">
        <v>145</v>
      </c>
      <c r="Z143" s="15" t="s">
        <v>145</v>
      </c>
      <c r="AA143" s="2" t="str">
        <f>IF($Z143="un",HYPERLINK(Values!$B$74,Values!$A$68),IF($Z143="s",HYPERLINK(Values!$C$47,Values!$A$46&amp;"\"&amp;Values!$A$17),IF($Z143="ui",HYPERLINK(Values!$C$48,Values!$A$46&amp;"\"&amp;Values!$A$18),IF($Z143="c",HYPERLINK(Values!$C$4,Values!$A$4),IF($Z143="p",HYPERLINK(Values!$C$50&amp;"\"&amp;$E143,Values!$A$46&amp;"\"&amp;Values!$A$20&amp;"\"&amp;$E143),IF($Z143="pr",HYPERLINK(Values!$C$49,Values!$A$46&amp;"\"&amp;Values!$A$19),IF($Z143="ex",HYPERLINK(Values!$B$54,Values!$A$53&amp;" folder "&amp;$G143),IF($Z143="","What type of script is it?",IF($Z143="mc",HYPERLINK(Values!$B$57&amp;"\"&amp;$E143,Values!$A$55&amp;" "&amp;$E143&amp;"\"&amp;$G143),HYPERLINK(Values!$B$3&amp;E143&amp;"\"&amp;$H143,"OWNED\"&amp;$E143&amp;"\"&amp;$H143&amp;"\"))))))))))</f>
        <v>CC 2018\Plug-ins\Andrew Yang</v>
      </c>
      <c r="AB143" s="2" t="str">
        <f>IF($Z143="un",HYPERLINK(Values!$B$73,Values!$A$68),IF($Z143="s",HYPERLINK(Values!$C$41,Values!$A$40&amp;"\"&amp;Values!$A$17),IF($Z143="ui",HYPERLINK(Values!$C$42,Values!$A$40&amp;"\"&amp;Values!$A$18),IF($Z143="c",HYPERLINK(Values!$C$4,Values!$A$4),IF($Z143="p",HYPERLINK(Values!$C$45&amp;"\"&amp;$E143,Values!$A$40&amp;"\"&amp;Values!$A$20&amp;"\"&amp;$E143),IF($Z143="pr",HYPERLINK(Values!$C$44,Values!$A$46&amp;"\"&amp;Values!$A$19),IF($Z143="ex",HYPERLINK(Values!$B$54,Values!$A$53&amp;" folder "&amp;$G143),IF($Z143="","What type of script is it?",IF($Z143="mc",HYPERLINK(Values!$B$57&amp;"\"&amp;$E143,Values!$A$55&amp;" "&amp;$E143&amp;"\"&amp;$G143),HYPERLINK(Values!$B$3&amp;F143&amp;"\"&amp;$H143,"OWNED\"&amp;$E143&amp;"\"&amp;$H143&amp;"\"))))))))))</f>
        <v>CC 2017\Plug-ins\Andrew Yang</v>
      </c>
      <c r="AC143" s="2" t="str">
        <f>IF($M143=0,"CS6 unsupported",IF(AND($M143=1,$Z143="un"),HYPERLINK(Values!$B$69,Values!$A$68),IF(AND($M143=1,$Z143="s"),HYPERLINK(Values!$C$17,Values!$A$15&amp;"\"&amp;Values!$A$17),IF(AND($M143=1,$Z143="ui"),HYPERLINK(Values!$C$18,Values!$A$15&amp;"\"&amp;Values!$A$18),IF(AND($M143=1,$Z143="c"),HYPERLINK(Values!$C$4,Values!$A$4),IF(AND($M143=1,$Z143="p"),HYPERLINK(Values!$C$20&amp;"\"&amp;$E143,Values!$A$15&amp;"\"&amp;Values!$A$20&amp;"\"&amp;$E143),IF(AND($M143=1,$Z143="pr"),HYPERLINK(Values!$C$19,Values!$A$15&amp;"\"&amp;Values!$A$19),IF(AND($M143=1,$Z143="mc"),HYPERLINK(Values!$B$56,Values!$A$55&amp;" "&amp;$G143),IF(AND($M143=1,$Z143=""),"What type of script is it?",HYPERLINK(Values!$B$3&amp;E143&amp;"\"&amp;$H143,"OWNED\"&amp;$E143&amp;"\"&amp;$H143&amp;"\"))))))))))</f>
        <v>CS6\Plug-ins\Andrew Yang</v>
      </c>
      <c r="AE143" t="s">
        <v>852</v>
      </c>
      <c r="AF143" s="57">
        <v>29.99</v>
      </c>
      <c r="AH143" s="37">
        <f t="shared" si="31"/>
        <v>0</v>
      </c>
      <c r="AI143" s="37">
        <f>IFERROR(IF(AE143="s",AH143*Values!$C$1,AF143*Values!$C$1),"")</f>
        <v>41.086300000000001</v>
      </c>
    </row>
    <row r="144" spans="2:36" x14ac:dyDescent="0.25">
      <c r="B144" s="72">
        <v>1</v>
      </c>
      <c r="C144" s="70">
        <v>100521988</v>
      </c>
      <c r="D144" s="7">
        <v>42718</v>
      </c>
      <c r="E144" s="1" t="s">
        <v>356</v>
      </c>
      <c r="F144" t="s">
        <v>1856</v>
      </c>
      <c r="G144" s="5" t="s">
        <v>1857</v>
      </c>
      <c r="H144" t="s">
        <v>1858</v>
      </c>
      <c r="I144" s="50" t="str">
        <f t="shared" si="25"/>
        <v>power-hyperboloid</v>
      </c>
      <c r="J144" t="s">
        <v>116</v>
      </c>
      <c r="K144" s="2" t="str">
        <f t="shared" si="26"/>
        <v>No license required</v>
      </c>
      <c r="L144" t="str">
        <f t="shared" si="27"/>
        <v>CS5</v>
      </c>
      <c r="M144" s="72">
        <v>1</v>
      </c>
      <c r="N144" t="str">
        <f t="shared" si="28"/>
        <v>YES</v>
      </c>
      <c r="O144" t="s">
        <v>196</v>
      </c>
      <c r="P144" t="s">
        <v>98</v>
      </c>
      <c r="Q144" s="13" t="s">
        <v>43</v>
      </c>
      <c r="R144" s="11">
        <v>42435</v>
      </c>
      <c r="S144" t="s">
        <v>321</v>
      </c>
      <c r="T144" t="s">
        <v>1859</v>
      </c>
      <c r="U144" s="2" t="str">
        <f t="shared" si="30"/>
        <v>power-hyperboloid help</v>
      </c>
      <c r="V144" t="s">
        <v>1860</v>
      </c>
      <c r="W144" s="2" t="str">
        <f>HYPERLINK(Values!$B$3&amp;E144&amp;"\"&amp;$H144,"OWNED\"&amp;$E144&amp;"\"&amp;$H144&amp;"\")</f>
        <v>OWNED\CROSSPHERE\powerhyperboloid_v100\</v>
      </c>
      <c r="X144" s="2" t="s">
        <v>44</v>
      </c>
      <c r="Y144" s="15" t="s">
        <v>145</v>
      </c>
      <c r="Z144" s="15" t="s">
        <v>145</v>
      </c>
      <c r="AA144" s="2" t="str">
        <f>IF($Z144="un",HYPERLINK(Values!$B$74,Values!$A$68),IF($Z144="s",HYPERLINK(Values!$C$47,Values!$A$46&amp;"\"&amp;Values!$A$17),IF($Z144="ui",HYPERLINK(Values!$C$48,Values!$A$46&amp;"\"&amp;Values!$A$18),IF($Z144="c",HYPERLINK(Values!$C$4,Values!$A$4),IF($Z144="p",HYPERLINK(Values!$C$50&amp;"\"&amp;$E144,Values!$A$46&amp;"\"&amp;Values!$A$20&amp;"\"&amp;$E144),IF($Z144="pr",HYPERLINK(Values!$C$49,Values!$A$46&amp;"\"&amp;Values!$A$19),IF($Z144="ex",HYPERLINK(Values!$B$54,Values!$A$53&amp;" folder "&amp;$G144),IF($Z144="","What type of script is it?",IF($Z144="mc",HYPERLINK(Values!$B$57&amp;"\"&amp;$E144,Values!$A$55&amp;" "&amp;$E144&amp;"\"&amp;$G144),HYPERLINK(Values!$B$3&amp;E144&amp;"\"&amp;$H144,"OWNED\"&amp;$E144&amp;"\"&amp;$H144&amp;"\"))))))))))</f>
        <v>CC 2018\Plug-ins\CROSSPHERE</v>
      </c>
      <c r="AB144" s="2" t="str">
        <f>IF($Z144="un",HYPERLINK(Values!$B$73,Values!$A$68),IF($Z144="s",HYPERLINK(Values!$C$41,Values!$A$40&amp;"\"&amp;Values!$A$17),IF($Z144="ui",HYPERLINK(Values!$C$42,Values!$A$40&amp;"\"&amp;Values!$A$18),IF($Z144="c",HYPERLINK(Values!$C$4,Values!$A$4),IF($Z144="p",HYPERLINK(Values!$C$45&amp;"\"&amp;$E144,Values!$A$40&amp;"\"&amp;Values!$A$20&amp;"\"&amp;$E144),IF($Z144="pr",HYPERLINK(Values!$C$44,Values!$A$46&amp;"\"&amp;Values!$A$19),IF($Z144="ex",HYPERLINK(Values!$B$54,Values!$A$53&amp;" folder "&amp;$G144),IF($Z144="","What type of script is it?",IF($Z144="mc",HYPERLINK(Values!$B$57&amp;"\"&amp;$E144,Values!$A$55&amp;" "&amp;$E144&amp;"\"&amp;$G144),HYPERLINK(Values!$B$3&amp;F144&amp;"\"&amp;$H144,"OWNED\"&amp;$E144&amp;"\"&amp;$H144&amp;"\"))))))))))</f>
        <v>CC 2017\Plug-ins\CROSSPHERE</v>
      </c>
      <c r="AC144" s="2" t="str">
        <f>IF($M144=0,"CS6 unsupported",IF(AND($M144=1,$Z144="un"),HYPERLINK(Values!$B$69,Values!$A$68),IF(AND($M144=1,$Z144="s"),HYPERLINK(Values!$C$17,Values!$A$15&amp;"\"&amp;Values!$A$17),IF(AND($M144=1,$Z144="ui"),HYPERLINK(Values!$C$18,Values!$A$15&amp;"\"&amp;Values!$A$18),IF(AND($M144=1,$Z144="c"),HYPERLINK(Values!$C$4,Values!$A$4),IF(AND($M144=1,$Z144="p"),HYPERLINK(Values!$C$20&amp;"\"&amp;$E144,Values!$A$15&amp;"\"&amp;Values!$A$20&amp;"\"&amp;$E144),IF(AND($M144=1,$Z144="pr"),HYPERLINK(Values!$C$19,Values!$A$15&amp;"\"&amp;Values!$A$19),IF(AND($M144=1,$Z144="mc"),HYPERLINK(Values!$B$56,Values!$A$55&amp;" "&amp;$G144),IF(AND($M144=1,$Z144=""),"What type of script is it?",HYPERLINK(Values!$B$3&amp;E144&amp;"\"&amp;$H144,"OWNED\"&amp;$E144&amp;"\"&amp;$H144&amp;"\"))))))))))</f>
        <v>CS6\Plug-ins\CROSSPHERE</v>
      </c>
      <c r="AE144" t="s">
        <v>852</v>
      </c>
      <c r="AF144" s="57">
        <v>0</v>
      </c>
      <c r="AH144" s="37">
        <f t="shared" si="31"/>
        <v>0</v>
      </c>
      <c r="AI144" s="37">
        <f>IFERROR(IF(AE144="s",AH144*Values!$C$1,AF144*Values!$C$1),"")</f>
        <v>0</v>
      </c>
    </row>
    <row r="145" spans="1:36" x14ac:dyDescent="0.25">
      <c r="B145" s="72">
        <v>1</v>
      </c>
      <c r="C145" s="70">
        <v>100519220</v>
      </c>
      <c r="D145" s="7">
        <v>42711</v>
      </c>
      <c r="E145" s="1" t="s">
        <v>843</v>
      </c>
      <c r="F145" t="s">
        <v>1861</v>
      </c>
      <c r="G145" s="5" t="s">
        <v>1862</v>
      </c>
      <c r="H145" t="s">
        <v>1863</v>
      </c>
      <c r="I145" s="50" t="str">
        <f t="shared" si="25"/>
        <v>yy_shockring</v>
      </c>
      <c r="J145" t="s">
        <v>116</v>
      </c>
      <c r="K145" s="2" t="str">
        <f t="shared" si="26"/>
        <v>No license required</v>
      </c>
      <c r="L145" t="str">
        <f t="shared" si="27"/>
        <v>CS4</v>
      </c>
      <c r="M145" s="72">
        <v>1</v>
      </c>
      <c r="N145" t="str">
        <f t="shared" si="28"/>
        <v>YES</v>
      </c>
      <c r="O145" t="s">
        <v>151</v>
      </c>
      <c r="P145" t="s">
        <v>124</v>
      </c>
      <c r="Q145" s="13" t="s">
        <v>118</v>
      </c>
      <c r="R145" s="11">
        <v>41138</v>
      </c>
      <c r="S145" t="s">
        <v>321</v>
      </c>
      <c r="T145" t="s">
        <v>1864</v>
      </c>
      <c r="U145" s="2" t="str">
        <f t="shared" si="30"/>
        <v>yy_shockring help</v>
      </c>
      <c r="W145" s="2" t="str">
        <f>HYPERLINK(Values!$B$3&amp;E145&amp;"\"&amp;$H145,"OWNED\"&amp;$E145&amp;"\"&amp;$H145&amp;"\")</f>
        <v>OWNED\Andrew Yang\yy_shockring_v2.0\</v>
      </c>
      <c r="X145" s="2" t="s">
        <v>44</v>
      </c>
      <c r="Y145" s="15" t="s">
        <v>145</v>
      </c>
      <c r="Z145" s="15" t="s">
        <v>145</v>
      </c>
      <c r="AA145" s="2" t="str">
        <f>IF($Z145="un",HYPERLINK(Values!$B$74,Values!$A$68),IF($Z145="s",HYPERLINK(Values!$C$47,Values!$A$46&amp;"\"&amp;Values!$A$17),IF($Z145="ui",HYPERLINK(Values!$C$48,Values!$A$46&amp;"\"&amp;Values!$A$18),IF($Z145="c",HYPERLINK(Values!$C$4,Values!$A$4),IF($Z145="p",HYPERLINK(Values!$C$50&amp;"\"&amp;$E145,Values!$A$46&amp;"\"&amp;Values!$A$20&amp;"\"&amp;$E145),IF($Z145="pr",HYPERLINK(Values!$C$49,Values!$A$46&amp;"\"&amp;Values!$A$19),IF($Z145="ex",HYPERLINK(Values!$B$54,Values!$A$53&amp;" folder "&amp;$G145),IF($Z145="","What type of script is it?",IF($Z145="mc",HYPERLINK(Values!$B$57&amp;"\"&amp;$E145,Values!$A$55&amp;" "&amp;$E145&amp;"\"&amp;$G145),HYPERLINK(Values!$B$3&amp;E145&amp;"\"&amp;$H145,"OWNED\"&amp;$E145&amp;"\"&amp;$H145&amp;"\"))))))))))</f>
        <v>CC 2018\Plug-ins\Andrew Yang</v>
      </c>
      <c r="AB145" s="2" t="str">
        <f>IF($Z145="un",HYPERLINK(Values!$B$73,Values!$A$68),IF($Z145="s",HYPERLINK(Values!$C$41,Values!$A$40&amp;"\"&amp;Values!$A$17),IF($Z145="ui",HYPERLINK(Values!$C$42,Values!$A$40&amp;"\"&amp;Values!$A$18),IF($Z145="c",HYPERLINK(Values!$C$4,Values!$A$4),IF($Z145="p",HYPERLINK(Values!$C$45&amp;"\"&amp;$E145,Values!$A$40&amp;"\"&amp;Values!$A$20&amp;"\"&amp;$E145),IF($Z145="pr",HYPERLINK(Values!$C$44,Values!$A$46&amp;"\"&amp;Values!$A$19),IF($Z145="ex",HYPERLINK(Values!$B$54,Values!$A$53&amp;" folder "&amp;$G145),IF($Z145="","What type of script is it?",IF($Z145="mc",HYPERLINK(Values!$B$57&amp;"\"&amp;$E145,Values!$A$55&amp;" "&amp;$E145&amp;"\"&amp;$G145),HYPERLINK(Values!$B$3&amp;F145&amp;"\"&amp;$H145,"OWNED\"&amp;$E145&amp;"\"&amp;$H145&amp;"\"))))))))))</f>
        <v>CC 2017\Plug-ins\Andrew Yang</v>
      </c>
      <c r="AC145" s="2" t="str">
        <f>IF($M145=0,"CS6 unsupported",IF(AND($M145=1,$Z145="un"),HYPERLINK(Values!$B$69,Values!$A$68),IF(AND($M145=1,$Z145="s"),HYPERLINK(Values!$C$17,Values!$A$15&amp;"\"&amp;Values!$A$17),IF(AND($M145=1,$Z145="ui"),HYPERLINK(Values!$C$18,Values!$A$15&amp;"\"&amp;Values!$A$18),IF(AND($M145=1,$Z145="c"),HYPERLINK(Values!$C$4,Values!$A$4),IF(AND($M145=1,$Z145="p"),HYPERLINK(Values!$C$20&amp;"\"&amp;$E145,Values!$A$15&amp;"\"&amp;Values!$A$20&amp;"\"&amp;$E145),IF(AND($M145=1,$Z145="pr"),HYPERLINK(Values!$C$19,Values!$A$15&amp;"\"&amp;Values!$A$19),IF(AND($M145=1,$Z145="mc"),HYPERLINK(Values!$B$56,Values!$A$55&amp;" "&amp;$G145),IF(AND($M145=1,$Z145=""),"What type of script is it?",HYPERLINK(Values!$B$3&amp;E145&amp;"\"&amp;$H145,"OWNED\"&amp;$E145&amp;"\"&amp;$H145&amp;"\"))))))))))</f>
        <v>CS6\Plug-ins\Andrew Yang</v>
      </c>
      <c r="AE145" t="s">
        <v>852</v>
      </c>
      <c r="AF145" s="57">
        <v>24.99</v>
      </c>
      <c r="AH145" s="37">
        <f t="shared" si="31"/>
        <v>0</v>
      </c>
      <c r="AI145" s="37">
        <f>IFERROR(IF(AE145="s",AH145*Values!$C$1,AF145*Values!$C$1),"")</f>
        <v>34.2363</v>
      </c>
    </row>
    <row r="146" spans="1:36" x14ac:dyDescent="0.25">
      <c r="B146" s="72">
        <v>1</v>
      </c>
      <c r="C146" s="70">
        <v>100519220</v>
      </c>
      <c r="D146" s="7">
        <v>42711</v>
      </c>
      <c r="E146" s="1" t="s">
        <v>843</v>
      </c>
      <c r="F146" t="s">
        <v>1865</v>
      </c>
      <c r="G146" s="5" t="s">
        <v>1866</v>
      </c>
      <c r="H146" t="s">
        <v>1867</v>
      </c>
      <c r="I146" s="50" t="str">
        <f t="shared" si="25"/>
        <v>yy_rampplus</v>
      </c>
      <c r="J146" t="s">
        <v>116</v>
      </c>
      <c r="K146" s="2" t="str">
        <f t="shared" si="26"/>
        <v>No license required</v>
      </c>
      <c r="L146" t="str">
        <f t="shared" si="27"/>
        <v>CS4</v>
      </c>
      <c r="M146" s="72">
        <v>1</v>
      </c>
      <c r="N146" t="str">
        <f t="shared" si="28"/>
        <v>YES</v>
      </c>
      <c r="O146" t="s">
        <v>151</v>
      </c>
      <c r="P146" t="s">
        <v>124</v>
      </c>
      <c r="Q146" s="13" t="s">
        <v>1868</v>
      </c>
      <c r="R146" s="11">
        <v>41107</v>
      </c>
      <c r="S146" t="s">
        <v>321</v>
      </c>
      <c r="T146" t="s">
        <v>1869</v>
      </c>
      <c r="U146" s="2" t="str">
        <f t="shared" si="30"/>
        <v>yy_rampplus help</v>
      </c>
      <c r="W146" s="2" t="str">
        <f>HYPERLINK(Values!$B$3&amp;E146&amp;"\"&amp;$H146,"OWNED\"&amp;$E146&amp;"\"&amp;$H146&amp;"\")</f>
        <v>OWNED\Andrew Yang\yy_ramp__2.7\</v>
      </c>
      <c r="X146" s="2" t="s">
        <v>44</v>
      </c>
      <c r="Y146" s="15" t="s">
        <v>145</v>
      </c>
      <c r="Z146" s="15" t="s">
        <v>145</v>
      </c>
      <c r="AA146" s="2" t="str">
        <f>IF($Z146="un",HYPERLINK(Values!$B$74,Values!$A$68),IF($Z146="s",HYPERLINK(Values!$C$47,Values!$A$46&amp;"\"&amp;Values!$A$17),IF($Z146="ui",HYPERLINK(Values!$C$48,Values!$A$46&amp;"\"&amp;Values!$A$18),IF($Z146="c",HYPERLINK(Values!$C$4,Values!$A$4),IF($Z146="p",HYPERLINK(Values!$C$50&amp;"\"&amp;$E146,Values!$A$46&amp;"\"&amp;Values!$A$20&amp;"\"&amp;$E146),IF($Z146="pr",HYPERLINK(Values!$C$49,Values!$A$46&amp;"\"&amp;Values!$A$19),IF($Z146="ex",HYPERLINK(Values!$B$54,Values!$A$53&amp;" folder "&amp;$G146),IF($Z146="","What type of script is it?",IF($Z146="mc",HYPERLINK(Values!$B$57&amp;"\"&amp;$E146,Values!$A$55&amp;" "&amp;$E146&amp;"\"&amp;$G146),HYPERLINK(Values!$B$3&amp;E146&amp;"\"&amp;$H146,"OWNED\"&amp;$E146&amp;"\"&amp;$H146&amp;"\"))))))))))</f>
        <v>CC 2018\Plug-ins\Andrew Yang</v>
      </c>
      <c r="AB146" s="2" t="str">
        <f>IF($Z146="un",HYPERLINK(Values!$B$73,Values!$A$68),IF($Z146="s",HYPERLINK(Values!$C$41,Values!$A$40&amp;"\"&amp;Values!$A$17),IF($Z146="ui",HYPERLINK(Values!$C$42,Values!$A$40&amp;"\"&amp;Values!$A$18),IF($Z146="c",HYPERLINK(Values!$C$4,Values!$A$4),IF($Z146="p",HYPERLINK(Values!$C$45&amp;"\"&amp;$E146,Values!$A$40&amp;"\"&amp;Values!$A$20&amp;"\"&amp;$E146),IF($Z146="pr",HYPERLINK(Values!$C$44,Values!$A$46&amp;"\"&amp;Values!$A$19),IF($Z146="ex",HYPERLINK(Values!$B$54,Values!$A$53&amp;" folder "&amp;$G146),IF($Z146="","What type of script is it?",IF($Z146="mc",HYPERLINK(Values!$B$57&amp;"\"&amp;$E146,Values!$A$55&amp;" "&amp;$E146&amp;"\"&amp;$G146),HYPERLINK(Values!$B$3&amp;F146&amp;"\"&amp;$H146,"OWNED\"&amp;$E146&amp;"\"&amp;$H146&amp;"\"))))))))))</f>
        <v>CC 2017\Plug-ins\Andrew Yang</v>
      </c>
      <c r="AC146" s="2" t="str">
        <f>IF($M146=0,"CS6 unsupported",IF(AND($M146=1,$Z146="un"),HYPERLINK(Values!$B$69,Values!$A$68),IF(AND($M146=1,$Z146="s"),HYPERLINK(Values!$C$17,Values!$A$15&amp;"\"&amp;Values!$A$17),IF(AND($M146=1,$Z146="ui"),HYPERLINK(Values!$C$18,Values!$A$15&amp;"\"&amp;Values!$A$18),IF(AND($M146=1,$Z146="c"),HYPERLINK(Values!$C$4,Values!$A$4),IF(AND($M146=1,$Z146="p"),HYPERLINK(Values!$C$20&amp;"\"&amp;$E146,Values!$A$15&amp;"\"&amp;Values!$A$20&amp;"\"&amp;$E146),IF(AND($M146=1,$Z146="pr"),HYPERLINK(Values!$C$19,Values!$A$15&amp;"\"&amp;Values!$A$19),IF(AND($M146=1,$Z146="mc"),HYPERLINK(Values!$B$56,Values!$A$55&amp;" "&amp;$G146),IF(AND($M146=1,$Z146=""),"What type of script is it?",HYPERLINK(Values!$B$3&amp;E146&amp;"\"&amp;$H146,"OWNED\"&amp;$E146&amp;"\"&amp;$H146&amp;"\"))))))))))</f>
        <v>CS6\Plug-ins\Andrew Yang</v>
      </c>
      <c r="AE146" t="s">
        <v>852</v>
      </c>
      <c r="AF146" s="57">
        <v>39.99</v>
      </c>
      <c r="AH146" s="37">
        <f t="shared" si="31"/>
        <v>0</v>
      </c>
      <c r="AI146" s="37">
        <f>IFERROR(IF(AE146="s",AH146*Values!$C$1,AF146*Values!$C$1),"")</f>
        <v>54.786300000000004</v>
      </c>
    </row>
    <row r="147" spans="1:36" x14ac:dyDescent="0.25">
      <c r="B147" s="72">
        <v>1</v>
      </c>
      <c r="C147" s="70">
        <v>100519220</v>
      </c>
      <c r="D147" s="7">
        <v>42711</v>
      </c>
      <c r="E147" s="1" t="s">
        <v>843</v>
      </c>
      <c r="F147" t="s">
        <v>1870</v>
      </c>
      <c r="G147" s="5" t="s">
        <v>1871</v>
      </c>
      <c r="H147" t="s">
        <v>1872</v>
      </c>
      <c r="I147" s="50" t="str">
        <f t="shared" si="25"/>
        <v>yy_magickey</v>
      </c>
      <c r="J147" t="s">
        <v>116</v>
      </c>
      <c r="K147" s="2" t="str">
        <f t="shared" si="26"/>
        <v>No license required</v>
      </c>
      <c r="L147" t="str">
        <f t="shared" si="27"/>
        <v>CS4</v>
      </c>
      <c r="M147" s="72">
        <v>1</v>
      </c>
      <c r="N147" t="str">
        <f t="shared" si="28"/>
        <v>YES</v>
      </c>
      <c r="O147" t="s">
        <v>151</v>
      </c>
      <c r="P147" t="s">
        <v>117</v>
      </c>
      <c r="Q147" s="13" t="s">
        <v>197</v>
      </c>
      <c r="R147" s="11">
        <v>41456</v>
      </c>
      <c r="S147" t="s">
        <v>321</v>
      </c>
      <c r="T147" t="s">
        <v>1873</v>
      </c>
      <c r="U147" s="2" t="str">
        <f t="shared" si="30"/>
        <v>yy_magickey help</v>
      </c>
      <c r="W147" s="2" t="str">
        <f>HYPERLINK(Values!$B$3&amp;E147&amp;"\"&amp;$H147,"OWNED\"&amp;$E147&amp;"\"&amp;$H147&amp;"\")</f>
        <v>OWNED\Andrew Yang\yy_magickey_1.1\</v>
      </c>
      <c r="X147" s="2" t="s">
        <v>44</v>
      </c>
      <c r="Y147" s="15" t="s">
        <v>145</v>
      </c>
      <c r="Z147" s="15" t="s">
        <v>145</v>
      </c>
      <c r="AA147" s="2" t="str">
        <f>IF($Z147="un",HYPERLINK(Values!$B$74,Values!$A$68),IF($Z147="s",HYPERLINK(Values!$C$47,Values!$A$46&amp;"\"&amp;Values!$A$17),IF($Z147="ui",HYPERLINK(Values!$C$48,Values!$A$46&amp;"\"&amp;Values!$A$18),IF($Z147="c",HYPERLINK(Values!$C$4,Values!$A$4),IF($Z147="p",HYPERLINK(Values!$C$50&amp;"\"&amp;$E147,Values!$A$46&amp;"\"&amp;Values!$A$20&amp;"\"&amp;$E147),IF($Z147="pr",HYPERLINK(Values!$C$49,Values!$A$46&amp;"\"&amp;Values!$A$19),IF($Z147="ex",HYPERLINK(Values!$B$54,Values!$A$53&amp;" folder "&amp;$G147),IF($Z147="","What type of script is it?",IF($Z147="mc",HYPERLINK(Values!$B$57&amp;"\"&amp;$E147,Values!$A$55&amp;" "&amp;$E147&amp;"\"&amp;$G147),HYPERLINK(Values!$B$3&amp;E147&amp;"\"&amp;$H147,"OWNED\"&amp;$E147&amp;"\"&amp;$H147&amp;"\"))))))))))</f>
        <v>CC 2018\Plug-ins\Andrew Yang</v>
      </c>
      <c r="AB147" s="2" t="str">
        <f>IF($Z147="un",HYPERLINK(Values!$B$73,Values!$A$68),IF($Z147="s",HYPERLINK(Values!$C$41,Values!$A$40&amp;"\"&amp;Values!$A$17),IF($Z147="ui",HYPERLINK(Values!$C$42,Values!$A$40&amp;"\"&amp;Values!$A$18),IF($Z147="c",HYPERLINK(Values!$C$4,Values!$A$4),IF($Z147="p",HYPERLINK(Values!$C$45&amp;"\"&amp;$E147,Values!$A$40&amp;"\"&amp;Values!$A$20&amp;"\"&amp;$E147),IF($Z147="pr",HYPERLINK(Values!$C$44,Values!$A$46&amp;"\"&amp;Values!$A$19),IF($Z147="ex",HYPERLINK(Values!$B$54,Values!$A$53&amp;" folder "&amp;$G147),IF($Z147="","What type of script is it?",IF($Z147="mc",HYPERLINK(Values!$B$57&amp;"\"&amp;$E147,Values!$A$55&amp;" "&amp;$E147&amp;"\"&amp;$G147),HYPERLINK(Values!$B$3&amp;F147&amp;"\"&amp;$H147,"OWNED\"&amp;$E147&amp;"\"&amp;$H147&amp;"\"))))))))))</f>
        <v>CC 2017\Plug-ins\Andrew Yang</v>
      </c>
      <c r="AC147" s="2" t="str">
        <f>IF($M147=0,"CS6 unsupported",IF(AND($M147=1,$Z147="un"),HYPERLINK(Values!$B$69,Values!$A$68),IF(AND($M147=1,$Z147="s"),HYPERLINK(Values!$C$17,Values!$A$15&amp;"\"&amp;Values!$A$17),IF(AND($M147=1,$Z147="ui"),HYPERLINK(Values!$C$18,Values!$A$15&amp;"\"&amp;Values!$A$18),IF(AND($M147=1,$Z147="c"),HYPERLINK(Values!$C$4,Values!$A$4),IF(AND($M147=1,$Z147="p"),HYPERLINK(Values!$C$20&amp;"\"&amp;$E147,Values!$A$15&amp;"\"&amp;Values!$A$20&amp;"\"&amp;$E147),IF(AND($M147=1,$Z147="pr"),HYPERLINK(Values!$C$19,Values!$A$15&amp;"\"&amp;Values!$A$19),IF(AND($M147=1,$Z147="mc"),HYPERLINK(Values!$B$56,Values!$A$55&amp;" "&amp;$G147),IF(AND($M147=1,$Z147=""),"What type of script is it?",HYPERLINK(Values!$B$3&amp;E147&amp;"\"&amp;$H147,"OWNED\"&amp;$E147&amp;"\"&amp;$H147&amp;"\"))))))))))</f>
        <v>CS6\Plug-ins\Andrew Yang</v>
      </c>
      <c r="AE147" t="s">
        <v>852</v>
      </c>
      <c r="AF147" s="57">
        <v>34.99</v>
      </c>
      <c r="AH147" s="37">
        <f t="shared" si="31"/>
        <v>0</v>
      </c>
      <c r="AI147" s="37">
        <f>IFERROR(IF(AE147="s",AH147*Values!$C$1,AF147*Values!$C$1),"")</f>
        <v>47.93630000000001</v>
      </c>
    </row>
    <row r="148" spans="1:36" x14ac:dyDescent="0.25">
      <c r="B148" s="72">
        <v>1</v>
      </c>
      <c r="C148" s="70">
        <v>100514961</v>
      </c>
      <c r="D148" s="7">
        <v>42703</v>
      </c>
      <c r="E148" s="1" t="s">
        <v>1874</v>
      </c>
      <c r="F148" t="s">
        <v>1875</v>
      </c>
      <c r="G148" s="5" t="s">
        <v>1876</v>
      </c>
      <c r="H148" t="s">
        <v>1877</v>
      </c>
      <c r="I148" s="50" t="str">
        <f t="shared" si="25"/>
        <v>efx-keying-alpha-free</v>
      </c>
      <c r="J148" t="s">
        <v>116</v>
      </c>
      <c r="K148" s="2" t="str">
        <f t="shared" si="26"/>
        <v>No license required</v>
      </c>
      <c r="L148" t="str">
        <f t="shared" si="27"/>
        <v>CS4</v>
      </c>
      <c r="M148" s="72">
        <v>1</v>
      </c>
      <c r="N148" t="str">
        <f t="shared" si="28"/>
        <v>YES</v>
      </c>
      <c r="O148" t="s">
        <v>151</v>
      </c>
      <c r="P148" t="s">
        <v>124</v>
      </c>
      <c r="Q148" s="13" t="s">
        <v>1878</v>
      </c>
      <c r="R148" s="11">
        <v>42889</v>
      </c>
      <c r="S148" t="s">
        <v>321</v>
      </c>
      <c r="T148" t="s">
        <v>1879</v>
      </c>
      <c r="U148" s="2" t="str">
        <f t="shared" si="30"/>
        <v>efx-keying-alpha-free help</v>
      </c>
      <c r="V148" t="s">
        <v>1880</v>
      </c>
      <c r="W148" s="2" t="str">
        <f>HYPERLINK(Values!$B$3&amp;E148&amp;"\"&amp;$H148,"OWNED\"&amp;$E148&amp;"\"&amp;$H148&amp;"\")</f>
        <v>OWNED\EFX\efx_keying-alpha_free_v.1.5.3.2\</v>
      </c>
      <c r="X148" s="2" t="s">
        <v>44</v>
      </c>
      <c r="Y148" s="15" t="s">
        <v>145</v>
      </c>
      <c r="Z148" s="15" t="s">
        <v>145</v>
      </c>
      <c r="AA148" s="2" t="str">
        <f>IF($Z148="un",HYPERLINK(Values!$B$74,Values!$A$68),IF($Z148="s",HYPERLINK(Values!$C$47,Values!$A$46&amp;"\"&amp;Values!$A$17),IF($Z148="ui",HYPERLINK(Values!$C$48,Values!$A$46&amp;"\"&amp;Values!$A$18),IF($Z148="c",HYPERLINK(Values!$C$4,Values!$A$4),IF($Z148="p",HYPERLINK(Values!$C$50&amp;"\"&amp;$E148,Values!$A$46&amp;"\"&amp;Values!$A$20&amp;"\"&amp;$E148),IF($Z148="pr",HYPERLINK(Values!$C$49,Values!$A$46&amp;"\"&amp;Values!$A$19),IF($Z148="ex",HYPERLINK(Values!$B$54,Values!$A$53&amp;" folder "&amp;$G148),IF($Z148="","What type of script is it?",IF($Z148="mc",HYPERLINK(Values!$B$57&amp;"\"&amp;$E148,Values!$A$55&amp;" "&amp;$E148&amp;"\"&amp;$G148),HYPERLINK(Values!$B$3&amp;E148&amp;"\"&amp;$H148,"OWNED\"&amp;$E148&amp;"\"&amp;$H148&amp;"\"))))))))))</f>
        <v>CC 2018\Plug-ins\EFX</v>
      </c>
      <c r="AB148" s="2" t="str">
        <f>IF($Z148="un",HYPERLINK(Values!$B$73,Values!$A$68),IF($Z148="s",HYPERLINK(Values!$C$41,Values!$A$40&amp;"\"&amp;Values!$A$17),IF($Z148="ui",HYPERLINK(Values!$C$42,Values!$A$40&amp;"\"&amp;Values!$A$18),IF($Z148="c",HYPERLINK(Values!$C$4,Values!$A$4),IF($Z148="p",HYPERLINK(Values!$C$45&amp;"\"&amp;$E148,Values!$A$40&amp;"\"&amp;Values!$A$20&amp;"\"&amp;$E148),IF($Z148="pr",HYPERLINK(Values!$C$44,Values!$A$46&amp;"\"&amp;Values!$A$19),IF($Z148="ex",HYPERLINK(Values!$B$54,Values!$A$53&amp;" folder "&amp;$G148),IF($Z148="","What type of script is it?",IF($Z148="mc",HYPERLINK(Values!$B$57&amp;"\"&amp;$E148,Values!$A$55&amp;" "&amp;$E148&amp;"\"&amp;$G148),HYPERLINK(Values!$B$3&amp;F148&amp;"\"&amp;$H148,"OWNED\"&amp;$E148&amp;"\"&amp;$H148&amp;"\"))))))))))</f>
        <v>CC 2017\Plug-ins\EFX</v>
      </c>
      <c r="AC148" s="2" t="str">
        <f>IF($M148=0,"CS6 unsupported",IF(AND($M148=1,$Z148="un"),HYPERLINK(Values!$B$69,Values!$A$68),IF(AND($M148=1,$Z148="s"),HYPERLINK(Values!$C$17,Values!$A$15&amp;"\"&amp;Values!$A$17),IF(AND($M148=1,$Z148="ui"),HYPERLINK(Values!$C$18,Values!$A$15&amp;"\"&amp;Values!$A$18),IF(AND($M148=1,$Z148="c"),HYPERLINK(Values!$C$4,Values!$A$4),IF(AND($M148=1,$Z148="p"),HYPERLINK(Values!$C$20&amp;"\"&amp;$E148,Values!$A$15&amp;"\"&amp;Values!$A$20&amp;"\"&amp;$E148),IF(AND($M148=1,$Z148="pr"),HYPERLINK(Values!$C$19,Values!$A$15&amp;"\"&amp;Values!$A$19),IF(AND($M148=1,$Z148="mc"),HYPERLINK(Values!$B$56,Values!$A$55&amp;" "&amp;$G148),IF(AND($M148=1,$Z148=""),"What type of script is it?",HYPERLINK(Values!$B$3&amp;E148&amp;"\"&amp;$H148,"OWNED\"&amp;$E148&amp;"\"&amp;$H148&amp;"\"))))))))))</f>
        <v>CS6\Plug-ins\EFX</v>
      </c>
      <c r="AE148" t="s">
        <v>852</v>
      </c>
      <c r="AF148" s="57">
        <v>0</v>
      </c>
      <c r="AH148" s="37">
        <f t="shared" si="31"/>
        <v>0</v>
      </c>
      <c r="AI148" s="37">
        <f>IFERROR(IF(AE148="s",AH148*Values!$C$1,AF148*Values!$C$1),"")</f>
        <v>0</v>
      </c>
    </row>
    <row r="149" spans="1:36" x14ac:dyDescent="0.25">
      <c r="B149" s="72">
        <v>1</v>
      </c>
      <c r="C149" s="70">
        <v>100514961</v>
      </c>
      <c r="D149" s="7">
        <v>42703</v>
      </c>
      <c r="E149" s="1" t="s">
        <v>1874</v>
      </c>
      <c r="F149" t="s">
        <v>1881</v>
      </c>
      <c r="G149" s="5" t="s">
        <v>1882</v>
      </c>
      <c r="H149" t="s">
        <v>1883</v>
      </c>
      <c r="I149" s="50" t="str">
        <f t="shared" si="25"/>
        <v>efx-render-elements-free</v>
      </c>
      <c r="J149" t="s">
        <v>116</v>
      </c>
      <c r="K149" s="2" t="str">
        <f t="shared" si="26"/>
        <v>No license required</v>
      </c>
      <c r="L149" t="str">
        <f t="shared" si="27"/>
        <v>CS4</v>
      </c>
      <c r="M149" s="72">
        <v>1</v>
      </c>
      <c r="N149" t="str">
        <f t="shared" si="28"/>
        <v>YES</v>
      </c>
      <c r="O149" t="s">
        <v>151</v>
      </c>
      <c r="P149" t="s">
        <v>124</v>
      </c>
      <c r="Q149" s="13" t="s">
        <v>1884</v>
      </c>
      <c r="R149" s="11">
        <v>42889</v>
      </c>
      <c r="S149" t="s">
        <v>321</v>
      </c>
      <c r="T149" t="s">
        <v>1885</v>
      </c>
      <c r="U149" s="2" t="str">
        <f t="shared" si="30"/>
        <v>efx-render-elements-free help</v>
      </c>
      <c r="V149" t="s">
        <v>1886</v>
      </c>
      <c r="W149" s="2" t="str">
        <f>HYPERLINK(Values!$B$3&amp;E149&amp;"\"&amp;$H149,"OWNED\"&amp;$E149&amp;"\"&amp;$H149&amp;"\")</f>
        <v>OWNED\EFX\efx_render_elements_free_v.1.4.3\</v>
      </c>
      <c r="X149" s="2" t="s">
        <v>44</v>
      </c>
      <c r="Y149" s="15" t="s">
        <v>145</v>
      </c>
      <c r="Z149" s="15" t="s">
        <v>145</v>
      </c>
      <c r="AA149" s="2" t="str">
        <f>IF($Z149="un",HYPERLINK(Values!$B$74,Values!$A$68),IF($Z149="s",HYPERLINK(Values!$C$47,Values!$A$46&amp;"\"&amp;Values!$A$17),IF($Z149="ui",HYPERLINK(Values!$C$48,Values!$A$46&amp;"\"&amp;Values!$A$18),IF($Z149="c",HYPERLINK(Values!$C$4,Values!$A$4),IF($Z149="p",HYPERLINK(Values!$C$50&amp;"\"&amp;$E149,Values!$A$46&amp;"\"&amp;Values!$A$20&amp;"\"&amp;$E149),IF($Z149="pr",HYPERLINK(Values!$C$49,Values!$A$46&amp;"\"&amp;Values!$A$19),IF($Z149="ex",HYPERLINK(Values!$B$54,Values!$A$53&amp;" folder "&amp;$G149),IF($Z149="","What type of script is it?",IF($Z149="mc",HYPERLINK(Values!$B$57&amp;"\"&amp;$E149,Values!$A$55&amp;" "&amp;$E149&amp;"\"&amp;$G149),HYPERLINK(Values!$B$3&amp;E149&amp;"\"&amp;$H149,"OWNED\"&amp;$E149&amp;"\"&amp;$H149&amp;"\"))))))))))</f>
        <v>CC 2018\Plug-ins\EFX</v>
      </c>
      <c r="AB149" s="2" t="str">
        <f>IF($Z149="un",HYPERLINK(Values!$B$73,Values!$A$68),IF($Z149="s",HYPERLINK(Values!$C$41,Values!$A$40&amp;"\"&amp;Values!$A$17),IF($Z149="ui",HYPERLINK(Values!$C$42,Values!$A$40&amp;"\"&amp;Values!$A$18),IF($Z149="c",HYPERLINK(Values!$C$4,Values!$A$4),IF($Z149="p",HYPERLINK(Values!$C$45&amp;"\"&amp;$E149,Values!$A$40&amp;"\"&amp;Values!$A$20&amp;"\"&amp;$E149),IF($Z149="pr",HYPERLINK(Values!$C$44,Values!$A$46&amp;"\"&amp;Values!$A$19),IF($Z149="ex",HYPERLINK(Values!$B$54,Values!$A$53&amp;" folder "&amp;$G149),IF($Z149="","What type of script is it?",IF($Z149="mc",HYPERLINK(Values!$B$57&amp;"\"&amp;$E149,Values!$A$55&amp;" "&amp;$E149&amp;"\"&amp;$G149),HYPERLINK(Values!$B$3&amp;F149&amp;"\"&amp;$H149,"OWNED\"&amp;$E149&amp;"\"&amp;$H149&amp;"\"))))))))))</f>
        <v>CC 2017\Plug-ins\EFX</v>
      </c>
      <c r="AC149" s="2" t="str">
        <f>IF($M149=0,"CS6 unsupported",IF(AND($M149=1,$Z149="un"),HYPERLINK(Values!$B$69,Values!$A$68),IF(AND($M149=1,$Z149="s"),HYPERLINK(Values!$C$17,Values!$A$15&amp;"\"&amp;Values!$A$17),IF(AND($M149=1,$Z149="ui"),HYPERLINK(Values!$C$18,Values!$A$15&amp;"\"&amp;Values!$A$18),IF(AND($M149=1,$Z149="c"),HYPERLINK(Values!$C$4,Values!$A$4),IF(AND($M149=1,$Z149="p"),HYPERLINK(Values!$C$20&amp;"\"&amp;$E149,Values!$A$15&amp;"\"&amp;Values!$A$20&amp;"\"&amp;$E149),IF(AND($M149=1,$Z149="pr"),HYPERLINK(Values!$C$19,Values!$A$15&amp;"\"&amp;Values!$A$19),IF(AND($M149=1,$Z149="mc"),HYPERLINK(Values!$B$56,Values!$A$55&amp;" "&amp;$G149),IF(AND($M149=1,$Z149=""),"What type of script is it?",HYPERLINK(Values!$B$3&amp;E149&amp;"\"&amp;$H149,"OWNED\"&amp;$E149&amp;"\"&amp;$H149&amp;"\"))))))))))</f>
        <v>CS6\Plug-ins\EFX</v>
      </c>
      <c r="AE149" t="s">
        <v>852</v>
      </c>
      <c r="AF149" s="57">
        <v>0</v>
      </c>
      <c r="AH149" s="37">
        <f t="shared" si="31"/>
        <v>0</v>
      </c>
      <c r="AI149" s="37">
        <f>IFERROR(IF(AE149="s",AH149*Values!$C$1,AF149*Values!$C$1),"")</f>
        <v>0</v>
      </c>
    </row>
    <row r="150" spans="1:36" x14ac:dyDescent="0.25">
      <c r="B150" s="72">
        <v>1</v>
      </c>
      <c r="C150" s="70">
        <v>100358031</v>
      </c>
      <c r="D150" s="7">
        <v>42318</v>
      </c>
      <c r="E150" s="1" t="s">
        <v>111</v>
      </c>
      <c r="F150" t="s">
        <v>1887</v>
      </c>
      <c r="G150" s="5" t="s">
        <v>1888</v>
      </c>
      <c r="H150" t="s">
        <v>1889</v>
      </c>
      <c r="I150" s="50" t="str">
        <f t="shared" si="25"/>
        <v>un-precompose</v>
      </c>
      <c r="J150" t="s">
        <v>116</v>
      </c>
      <c r="K150" s="2" t="str">
        <f t="shared" si="26"/>
        <v>No license required</v>
      </c>
      <c r="L150" t="str">
        <f t="shared" si="27"/>
        <v>CS3</v>
      </c>
      <c r="M150" s="72">
        <v>1</v>
      </c>
      <c r="N150" t="str">
        <f t="shared" si="28"/>
        <v>YES</v>
      </c>
      <c r="O150" t="s">
        <v>188</v>
      </c>
      <c r="P150" t="s">
        <v>124</v>
      </c>
      <c r="Q150" s="13" t="s">
        <v>610</v>
      </c>
      <c r="R150" s="11">
        <v>40660</v>
      </c>
      <c r="S150" t="s">
        <v>321</v>
      </c>
      <c r="T150" t="s">
        <v>1890</v>
      </c>
      <c r="U150" s="2" t="str">
        <f t="shared" si="30"/>
        <v>un-precompose help</v>
      </c>
      <c r="V150" t="s">
        <v>1891</v>
      </c>
      <c r="W150" s="2" t="str">
        <f>HYPERLINK(Values!$B$3&amp;E150&amp;"\"&amp;$H150,"OWNED\"&amp;$E150&amp;"\"&amp;$H150&amp;"\")</f>
        <v>OWNED\Batchframe Software\un-precompose_1.04\</v>
      </c>
      <c r="X150" s="2" t="s">
        <v>44</v>
      </c>
      <c r="Y150" s="15" t="s">
        <v>145</v>
      </c>
      <c r="Z150" s="15" t="s">
        <v>145</v>
      </c>
      <c r="AA150" s="2" t="str">
        <f>IF($Z150="un",HYPERLINK(Values!$B$74,Values!$A$68),IF($Z150="s",HYPERLINK(Values!$C$47,Values!$A$46&amp;"\"&amp;Values!$A$17),IF($Z150="ui",HYPERLINK(Values!$C$48,Values!$A$46&amp;"\"&amp;Values!$A$18),IF($Z150="c",HYPERLINK(Values!$C$4,Values!$A$4),IF($Z150="p",HYPERLINK(Values!$C$50&amp;"\"&amp;$E150,Values!$A$46&amp;"\"&amp;Values!$A$20&amp;"\"&amp;$E150),IF($Z150="pr",HYPERLINK(Values!$C$49,Values!$A$46&amp;"\"&amp;Values!$A$19),IF($Z150="ex",HYPERLINK(Values!$B$54,Values!$A$53&amp;" folder "&amp;$G150),IF($Z150="","What type of script is it?",IF($Z150="mc",HYPERLINK(Values!$B$57&amp;"\"&amp;$E150,Values!$A$55&amp;" "&amp;$E150&amp;"\"&amp;$G150),HYPERLINK(Values!$B$3&amp;E150&amp;"\"&amp;$H150,"OWNED\"&amp;$E150&amp;"\"&amp;$H150&amp;"\"))))))))))</f>
        <v>CC 2018\Plug-ins\Batchframe Software</v>
      </c>
      <c r="AB150" s="2" t="str">
        <f>IF($Z150="un",HYPERLINK(Values!$B$73,Values!$A$68),IF($Z150="s",HYPERLINK(Values!$C$41,Values!$A$40&amp;"\"&amp;Values!$A$17),IF($Z150="ui",HYPERLINK(Values!$C$42,Values!$A$40&amp;"\"&amp;Values!$A$18),IF($Z150="c",HYPERLINK(Values!$C$4,Values!$A$4),IF($Z150="p",HYPERLINK(Values!$C$45&amp;"\"&amp;$E150,Values!$A$40&amp;"\"&amp;Values!$A$20&amp;"\"&amp;$E150),IF($Z150="pr",HYPERLINK(Values!$C$44,Values!$A$46&amp;"\"&amp;Values!$A$19),IF($Z150="ex",HYPERLINK(Values!$B$54,Values!$A$53&amp;" folder "&amp;$G150),IF($Z150="","What type of script is it?",IF($Z150="mc",HYPERLINK(Values!$B$57&amp;"\"&amp;$E150,Values!$A$55&amp;" "&amp;$E150&amp;"\"&amp;$G150),HYPERLINK(Values!$B$3&amp;F150&amp;"\"&amp;$H150,"OWNED\"&amp;$E150&amp;"\"&amp;$H150&amp;"\"))))))))))</f>
        <v>CC 2017\Plug-ins\Batchframe Software</v>
      </c>
      <c r="AC150" s="2" t="str">
        <f>IF($M150=0,"CS6 unsupported",IF(AND($M150=1,$Z150="un"),HYPERLINK(Values!$B$69,Values!$A$68),IF(AND($M150=1,$Z150="s"),HYPERLINK(Values!$C$17,Values!$A$15&amp;"\"&amp;Values!$A$17),IF(AND($M150=1,$Z150="ui"),HYPERLINK(Values!$C$18,Values!$A$15&amp;"\"&amp;Values!$A$18),IF(AND($M150=1,$Z150="c"),HYPERLINK(Values!$C$4,Values!$A$4),IF(AND($M150=1,$Z150="p"),HYPERLINK(Values!$C$20&amp;"\"&amp;$E150,Values!$A$15&amp;"\"&amp;Values!$A$20&amp;"\"&amp;$E150),IF(AND($M150=1,$Z150="pr"),HYPERLINK(Values!$C$19,Values!$A$15&amp;"\"&amp;Values!$A$19),IF(AND($M150=1,$Z150="mc"),HYPERLINK(Values!$B$56,Values!$A$55&amp;" "&amp;$G150),IF(AND($M150=1,$Z150=""),"What type of script is it?",HYPERLINK(Values!$B$3&amp;E150&amp;"\"&amp;$H150,"OWNED\"&amp;$E150&amp;"\"&amp;$H150&amp;"\"))))))))))</f>
        <v>CS6\Plug-ins\Batchframe Software</v>
      </c>
      <c r="AE150" t="s">
        <v>852</v>
      </c>
      <c r="AF150" s="57">
        <v>29.99</v>
      </c>
      <c r="AH150" s="37">
        <f t="shared" si="31"/>
        <v>0</v>
      </c>
      <c r="AI150" s="37">
        <f>IFERROR(IF(AE150="s",AH150*Values!$C$1,AF150*Values!$C$1),"")</f>
        <v>41.086300000000001</v>
      </c>
    </row>
    <row r="151" spans="1:36" x14ac:dyDescent="0.25">
      <c r="B151" s="72">
        <v>1</v>
      </c>
      <c r="C151" s="70">
        <v>100238373</v>
      </c>
      <c r="D151" s="7">
        <v>41970</v>
      </c>
      <c r="E151" s="1" t="s">
        <v>628</v>
      </c>
      <c r="F151" t="s">
        <v>1892</v>
      </c>
      <c r="G151" s="5" t="s">
        <v>1893</v>
      </c>
      <c r="H151" t="s">
        <v>1894</v>
      </c>
      <c r="I151" s="50" t="str">
        <f t="shared" si="25"/>
        <v>ft-filmic-contrast-lite</v>
      </c>
      <c r="J151" t="s">
        <v>116</v>
      </c>
      <c r="K151" s="2" t="str">
        <f t="shared" si="26"/>
        <v>No license required</v>
      </c>
      <c r="L151" t="str">
        <f t="shared" si="27"/>
        <v>CS4</v>
      </c>
      <c r="M151" s="72">
        <v>1</v>
      </c>
      <c r="N151" t="str">
        <f t="shared" si="28"/>
        <v>YES</v>
      </c>
      <c r="O151" t="s">
        <v>151</v>
      </c>
      <c r="P151" t="s">
        <v>13</v>
      </c>
      <c r="Q151" s="13" t="s">
        <v>1895</v>
      </c>
      <c r="R151" s="11">
        <v>41172</v>
      </c>
      <c r="T151" t="s">
        <v>1896</v>
      </c>
      <c r="U151" s="2" t="str">
        <f t="shared" si="30"/>
        <v>ft-filmic-contrast-lite help</v>
      </c>
      <c r="W151" s="2" t="str">
        <f>HYPERLINK(Values!$B$3&amp;E151&amp;"\"&amp;$H151,"OWNED\"&amp;$E151&amp;"\"&amp;$H151&amp;"\")</f>
        <v>OWNED\François Tarlier\ft-filmiccontrastlite_5.1_1\</v>
      </c>
      <c r="X151" s="2" t="s">
        <v>44</v>
      </c>
      <c r="Y151" s="15" t="s">
        <v>145</v>
      </c>
      <c r="Z151" s="15" t="s">
        <v>145</v>
      </c>
      <c r="AA151" s="2" t="str">
        <f>IF($Z151="un",HYPERLINK(Values!$B$74,Values!$A$68),IF($Z151="s",HYPERLINK(Values!$C$47,Values!$A$46&amp;"\"&amp;Values!$A$17),IF($Z151="ui",HYPERLINK(Values!$C$48,Values!$A$46&amp;"\"&amp;Values!$A$18),IF($Z151="c",HYPERLINK(Values!$C$4,Values!$A$4),IF($Z151="p",HYPERLINK(Values!$C$50&amp;"\"&amp;$E151,Values!$A$46&amp;"\"&amp;Values!$A$20&amp;"\"&amp;$E151),IF($Z151="pr",HYPERLINK(Values!$C$49,Values!$A$46&amp;"\"&amp;Values!$A$19),IF($Z151="ex",HYPERLINK(Values!$B$54,Values!$A$53&amp;" folder "&amp;$G151),IF($Z151="","What type of script is it?",IF($Z151="mc",HYPERLINK(Values!$B$57&amp;"\"&amp;$E151,Values!$A$55&amp;" "&amp;$E151&amp;"\"&amp;$G151),HYPERLINK(Values!$B$3&amp;E151&amp;"\"&amp;$H151,"OWNED\"&amp;$E151&amp;"\"&amp;$H151&amp;"\"))))))))))</f>
        <v>CC 2018\Plug-ins\François Tarlier</v>
      </c>
      <c r="AB151" s="2" t="str">
        <f>IF($Z151="un",HYPERLINK(Values!$B$73,Values!$A$68),IF($Z151="s",HYPERLINK(Values!$C$41,Values!$A$40&amp;"\"&amp;Values!$A$17),IF($Z151="ui",HYPERLINK(Values!$C$42,Values!$A$40&amp;"\"&amp;Values!$A$18),IF($Z151="c",HYPERLINK(Values!$C$4,Values!$A$4),IF($Z151="p",HYPERLINK(Values!$C$45&amp;"\"&amp;$E151,Values!$A$40&amp;"\"&amp;Values!$A$20&amp;"\"&amp;$E151),IF($Z151="pr",HYPERLINK(Values!$C$44,Values!$A$46&amp;"\"&amp;Values!$A$19),IF($Z151="ex",HYPERLINK(Values!$B$54,Values!$A$53&amp;" folder "&amp;$G151),IF($Z151="","What type of script is it?",IF($Z151="mc",HYPERLINK(Values!$B$57&amp;"\"&amp;$E151,Values!$A$55&amp;" "&amp;$E151&amp;"\"&amp;$G151),HYPERLINK(Values!$B$3&amp;F151&amp;"\"&amp;$H151,"OWNED\"&amp;$E151&amp;"\"&amp;$H151&amp;"\"))))))))))</f>
        <v>CC 2017\Plug-ins\François Tarlier</v>
      </c>
      <c r="AC151" s="2" t="str">
        <f>IF($M151=0,"CS6 unsupported",IF(AND($M151=1,$Z151="un"),HYPERLINK(Values!$B$69,Values!$A$68),IF(AND($M151=1,$Z151="s"),HYPERLINK(Values!$C$17,Values!$A$15&amp;"\"&amp;Values!$A$17),IF(AND($M151=1,$Z151="ui"),HYPERLINK(Values!$C$18,Values!$A$15&amp;"\"&amp;Values!$A$18),IF(AND($M151=1,$Z151="c"),HYPERLINK(Values!$C$4,Values!$A$4),IF(AND($M151=1,$Z151="p"),HYPERLINK(Values!$C$20&amp;"\"&amp;$E151,Values!$A$15&amp;"\"&amp;Values!$A$20&amp;"\"&amp;$E151),IF(AND($M151=1,$Z151="pr"),HYPERLINK(Values!$C$19,Values!$A$15&amp;"\"&amp;Values!$A$19),IF(AND($M151=1,$Z151="mc"),HYPERLINK(Values!$B$56,Values!$A$55&amp;" "&amp;$G151),IF(AND($M151=1,$Z151=""),"What type of script is it?",HYPERLINK(Values!$B$3&amp;E151&amp;"\"&amp;$H151,"OWNED\"&amp;$E151&amp;"\"&amp;$H151&amp;"\"))))))))))</f>
        <v>CS6\Plug-ins\François Tarlier</v>
      </c>
      <c r="AE151" t="s">
        <v>852</v>
      </c>
      <c r="AF151" s="57">
        <v>9.99</v>
      </c>
      <c r="AH151" s="37">
        <f t="shared" si="31"/>
        <v>0</v>
      </c>
      <c r="AI151" s="37">
        <f>IFERROR(IF(AE151="s",AH151*Values!$C$1,AF151*Values!$C$1),"")</f>
        <v>13.686300000000001</v>
      </c>
    </row>
    <row r="152" spans="1:36" x14ac:dyDescent="0.25">
      <c r="B152" s="72">
        <v>1</v>
      </c>
      <c r="C152" s="70">
        <v>100238373</v>
      </c>
      <c r="D152" s="7">
        <v>41970</v>
      </c>
      <c r="E152" s="1" t="s">
        <v>628</v>
      </c>
      <c r="F152" t="s">
        <v>1897</v>
      </c>
      <c r="G152" s="5" t="s">
        <v>1898</v>
      </c>
      <c r="H152" t="s">
        <v>1899</v>
      </c>
      <c r="I152" s="50" t="str">
        <f t="shared" si="25"/>
        <v>ft-vignetting-lite</v>
      </c>
      <c r="J152" t="s">
        <v>116</v>
      </c>
      <c r="K152" s="2" t="str">
        <f t="shared" si="26"/>
        <v>No license required</v>
      </c>
      <c r="L152" t="str">
        <f t="shared" si="27"/>
        <v>CS4</v>
      </c>
      <c r="M152" s="72">
        <v>1</v>
      </c>
      <c r="N152" t="str">
        <f t="shared" si="28"/>
        <v>YES</v>
      </c>
      <c r="O152" t="s">
        <v>151</v>
      </c>
      <c r="P152" t="s">
        <v>13</v>
      </c>
      <c r="Q152" s="13" t="s">
        <v>118</v>
      </c>
      <c r="R152" s="11">
        <v>41172</v>
      </c>
      <c r="T152" t="s">
        <v>1900</v>
      </c>
      <c r="U152" s="2" t="str">
        <f t="shared" si="30"/>
        <v>ft-vignetting-lite help</v>
      </c>
      <c r="V152" t="s">
        <v>1901</v>
      </c>
      <c r="W152" s="2" t="str">
        <f>HYPERLINK(Values!$B$3&amp;E152&amp;"\"&amp;$H152,"OWNED\"&amp;$E152&amp;"\"&amp;$H152&amp;"\")</f>
        <v>OWNED\François Tarlier\ftvignettinglite_2.0\</v>
      </c>
      <c r="X152" s="2" t="s">
        <v>44</v>
      </c>
      <c r="Y152" s="15" t="s">
        <v>145</v>
      </c>
      <c r="Z152" s="15" t="s">
        <v>145</v>
      </c>
      <c r="AA152" s="2" t="str">
        <f>IF($Z152="un",HYPERLINK(Values!$B$74,Values!$A$68),IF($Z152="s",HYPERLINK(Values!$C$47,Values!$A$46&amp;"\"&amp;Values!$A$17),IF($Z152="ui",HYPERLINK(Values!$C$48,Values!$A$46&amp;"\"&amp;Values!$A$18),IF($Z152="c",HYPERLINK(Values!$C$4,Values!$A$4),IF($Z152="p",HYPERLINK(Values!$C$50&amp;"\"&amp;$E152,Values!$A$46&amp;"\"&amp;Values!$A$20&amp;"\"&amp;$E152),IF($Z152="pr",HYPERLINK(Values!$C$49,Values!$A$46&amp;"\"&amp;Values!$A$19),IF($Z152="ex",HYPERLINK(Values!$B$54,Values!$A$53&amp;" folder "&amp;$G152),IF($Z152="","What type of script is it?",IF($Z152="mc",HYPERLINK(Values!$B$57&amp;"\"&amp;$E152,Values!$A$55&amp;" "&amp;$E152&amp;"\"&amp;$G152),HYPERLINK(Values!$B$3&amp;E152&amp;"\"&amp;$H152,"OWNED\"&amp;$E152&amp;"\"&amp;$H152&amp;"\"))))))))))</f>
        <v>CC 2018\Plug-ins\François Tarlier</v>
      </c>
      <c r="AB152" s="2" t="str">
        <f>IF($Z152="un",HYPERLINK(Values!$B$73,Values!$A$68),IF($Z152="s",HYPERLINK(Values!$C$41,Values!$A$40&amp;"\"&amp;Values!$A$17),IF($Z152="ui",HYPERLINK(Values!$C$42,Values!$A$40&amp;"\"&amp;Values!$A$18),IF($Z152="c",HYPERLINK(Values!$C$4,Values!$A$4),IF($Z152="p",HYPERLINK(Values!$C$45&amp;"\"&amp;$E152,Values!$A$40&amp;"\"&amp;Values!$A$20&amp;"\"&amp;$E152),IF($Z152="pr",HYPERLINK(Values!$C$44,Values!$A$46&amp;"\"&amp;Values!$A$19),IF($Z152="ex",HYPERLINK(Values!$B$54,Values!$A$53&amp;" folder "&amp;$G152),IF($Z152="","What type of script is it?",IF($Z152="mc",HYPERLINK(Values!$B$57&amp;"\"&amp;$E152,Values!$A$55&amp;" "&amp;$E152&amp;"\"&amp;$G152),HYPERLINK(Values!$B$3&amp;F152&amp;"\"&amp;$H152,"OWNED\"&amp;$E152&amp;"\"&amp;$H152&amp;"\"))))))))))</f>
        <v>CC 2017\Plug-ins\François Tarlier</v>
      </c>
      <c r="AC152" s="2" t="str">
        <f>IF($M152=0,"CS6 unsupported",IF(AND($M152=1,$Z152="un"),HYPERLINK(Values!$B$69,Values!$A$68),IF(AND($M152=1,$Z152="s"),HYPERLINK(Values!$C$17,Values!$A$15&amp;"\"&amp;Values!$A$17),IF(AND($M152=1,$Z152="ui"),HYPERLINK(Values!$C$18,Values!$A$15&amp;"\"&amp;Values!$A$18),IF(AND($M152=1,$Z152="c"),HYPERLINK(Values!$C$4,Values!$A$4),IF(AND($M152=1,$Z152="p"),HYPERLINK(Values!$C$20&amp;"\"&amp;$E152,Values!$A$15&amp;"\"&amp;Values!$A$20&amp;"\"&amp;$E152),IF(AND($M152=1,$Z152="pr"),HYPERLINK(Values!$C$19,Values!$A$15&amp;"\"&amp;Values!$A$19),IF(AND($M152=1,$Z152="mc"),HYPERLINK(Values!$B$56,Values!$A$55&amp;" "&amp;$G152),IF(AND($M152=1,$Z152=""),"What type of script is it?",HYPERLINK(Values!$B$3&amp;E152&amp;"\"&amp;$H152,"OWNED\"&amp;$E152&amp;"\"&amp;$H152&amp;"\"))))))))))</f>
        <v>CS6\Plug-ins\François Tarlier</v>
      </c>
      <c r="AE152" t="s">
        <v>852</v>
      </c>
      <c r="AF152" s="57">
        <v>19.989999999999998</v>
      </c>
      <c r="AH152" s="37">
        <f t="shared" si="31"/>
        <v>0</v>
      </c>
      <c r="AI152" s="37">
        <f>IFERROR(IF(AE152="s",AH152*Values!$C$1,AF152*Values!$C$1),"")</f>
        <v>27.386299999999999</v>
      </c>
    </row>
    <row r="153" spans="1:36" x14ac:dyDescent="0.25">
      <c r="B153" s="72">
        <v>1</v>
      </c>
      <c r="C153" s="70">
        <v>100805057</v>
      </c>
      <c r="D153" s="7">
        <v>43252</v>
      </c>
      <c r="E153" s="1" t="s">
        <v>1328</v>
      </c>
      <c r="F153" t="s">
        <v>1902</v>
      </c>
      <c r="G153" s="5" t="s">
        <v>1903</v>
      </c>
      <c r="H153" t="s">
        <v>1904</v>
      </c>
      <c r="I153" s="50" t="str">
        <f t="shared" si="25"/>
        <v>animation-stopwatch</v>
      </c>
      <c r="J153" t="s">
        <v>116</v>
      </c>
      <c r="K153" s="2" t="str">
        <f t="shared" si="26"/>
        <v>No license required</v>
      </c>
      <c r="L153" t="str">
        <f t="shared" si="27"/>
        <v>CS4</v>
      </c>
      <c r="M153" s="72">
        <v>1</v>
      </c>
      <c r="N153" t="str">
        <f t="shared" si="28"/>
        <v>YES</v>
      </c>
      <c r="O153" t="s">
        <v>151</v>
      </c>
      <c r="P153" t="s">
        <v>13</v>
      </c>
      <c r="Q153" s="13" t="s">
        <v>197</v>
      </c>
      <c r="R153" s="11">
        <v>42810</v>
      </c>
      <c r="S153" t="s">
        <v>159</v>
      </c>
      <c r="T153" t="s">
        <v>1905</v>
      </c>
      <c r="U153" s="2" t="str">
        <f t="shared" si="30"/>
        <v>animation-stopwatch help</v>
      </c>
      <c r="V153" t="s">
        <v>1906</v>
      </c>
      <c r="W153" s="2" t="str">
        <f>HYPERLINK(Values!$B$3&amp;E153&amp;"\"&amp;$H153,"OWNED\"&amp;$E153&amp;"\"&amp;$H153&amp;"\")</f>
        <v>OWNED\Julian Herrera\animation_stopwatch_1_1_1\</v>
      </c>
      <c r="X153" s="2" t="s">
        <v>44</v>
      </c>
      <c r="Y153" s="15" t="s">
        <v>72</v>
      </c>
      <c r="Z153" s="15" t="s">
        <v>128</v>
      </c>
      <c r="AA153" s="2" t="str">
        <f>IF($Z153="un",HYPERLINK(Values!$B$74,Values!$A$68),IF($Z153="s",HYPERLINK(Values!$C$47,Values!$A$46&amp;"\"&amp;Values!$A$17),IF($Z153="ui",HYPERLINK(Values!$C$48,Values!$A$46&amp;"\"&amp;Values!$A$18),IF($Z153="c",HYPERLINK(Values!$C$4,Values!$A$4),IF($Z153="p",HYPERLINK(Values!$C$50&amp;"\"&amp;$E153,Values!$A$46&amp;"\"&amp;Values!$A$20&amp;"\"&amp;$E153),IF($Z153="pr",HYPERLINK(Values!$C$49,Values!$A$46&amp;"\"&amp;Values!$A$19),IF($Z153="ex",HYPERLINK(Values!$B$54,Values!$A$53&amp;" folder "&amp;$G153),IF($Z153="","What type of script is it?",IF($Z153="mc",HYPERLINK(Values!$B$57&amp;"\"&amp;$E153,Values!$A$55&amp;" "&amp;$E153&amp;"\"&amp;$G153),HYPERLINK(Values!$B$3&amp;E153&amp;"\"&amp;$H153,"OWNED\"&amp;$E153&amp;"\"&amp;$H153&amp;"\"))))))))))</f>
        <v>CommonAEscripts</v>
      </c>
      <c r="AB153" s="2" t="str">
        <f>IF($Z153="un",HYPERLINK(Values!$B$73,Values!$A$68),IF($Z153="s",HYPERLINK(Values!$C$41,Values!$A$40&amp;"\"&amp;Values!$A$17),IF($Z153="ui",HYPERLINK(Values!$C$42,Values!$A$40&amp;"\"&amp;Values!$A$18),IF($Z153="c",HYPERLINK(Values!$C$4,Values!$A$4),IF($Z153="p",HYPERLINK(Values!$C$45&amp;"\"&amp;$E153,Values!$A$40&amp;"\"&amp;Values!$A$20&amp;"\"&amp;$E153),IF($Z153="pr",HYPERLINK(Values!$C$44,Values!$A$46&amp;"\"&amp;Values!$A$19),IF($Z153="ex",HYPERLINK(Values!$B$54,Values!$A$53&amp;" folder "&amp;$G153),IF($Z153="","What type of script is it?",IF($Z153="mc",HYPERLINK(Values!$B$57&amp;"\"&amp;$E153,Values!$A$55&amp;" "&amp;$E153&amp;"\"&amp;$G153),HYPERLINK(Values!$B$3&amp;F153&amp;"\"&amp;$H153,"OWNED\"&amp;$E153&amp;"\"&amp;$H153&amp;"\"))))))))))</f>
        <v>CommonAEscripts</v>
      </c>
      <c r="AC153" s="2" t="str">
        <f>IF($M153=0,"CS6 unsupported",IF(AND($M153=1,$Z153="un"),HYPERLINK(Values!$B$69,Values!$A$68),IF(AND($M153=1,$Z153="s"),HYPERLINK(Values!$C$17,Values!$A$15&amp;"\"&amp;Values!$A$17),IF(AND($M153=1,$Z153="ui"),HYPERLINK(Values!$C$18,Values!$A$15&amp;"\"&amp;Values!$A$18),IF(AND($M153=1,$Z153="c"),HYPERLINK(Values!$C$4,Values!$A$4),IF(AND($M153=1,$Z153="p"),HYPERLINK(Values!$C$20&amp;"\"&amp;$E153,Values!$A$15&amp;"\"&amp;Values!$A$20&amp;"\"&amp;$E153),IF(AND($M153=1,$Z153="pr"),HYPERLINK(Values!$C$19,Values!$A$15&amp;"\"&amp;Values!$A$19),IF(AND($M153=1,$Z153="mc"),HYPERLINK(Values!$B$56,Values!$A$55&amp;" "&amp;$G153),IF(AND($M153=1,$Z153=""),"What type of script is it?",HYPERLINK(Values!$B$3&amp;E153&amp;"\"&amp;$H153,"OWNED\"&amp;$E153&amp;"\"&amp;$H153&amp;"\"))))))))))</f>
        <v>CommonAEscripts</v>
      </c>
      <c r="AD153" t="s">
        <v>1907</v>
      </c>
      <c r="AE153" t="s">
        <v>852</v>
      </c>
      <c r="AF153" s="57">
        <v>9.99</v>
      </c>
      <c r="AH153" s="37">
        <f t="shared" si="31"/>
        <v>0</v>
      </c>
      <c r="AI153" s="37">
        <f>IFERROR(IF(AE153="s",AH153*Values!$C$1,AF153*Values!$C$1),"")</f>
        <v>13.686300000000001</v>
      </c>
    </row>
    <row r="154" spans="1:36" x14ac:dyDescent="0.25">
      <c r="B154" s="72">
        <v>1</v>
      </c>
      <c r="C154" s="70">
        <v>100805057</v>
      </c>
      <c r="D154" s="7">
        <v>43252</v>
      </c>
      <c r="E154" s="1" t="s">
        <v>111</v>
      </c>
      <c r="F154" t="s">
        <v>1908</v>
      </c>
      <c r="G154" s="5" t="s">
        <v>218</v>
      </c>
      <c r="H154" s="5" t="s">
        <v>1909</v>
      </c>
      <c r="I154" s="50" t="str">
        <f t="shared" si="25"/>
        <v>auto-crop</v>
      </c>
      <c r="J154" t="s">
        <v>116</v>
      </c>
      <c r="K154" s="2" t="str">
        <f t="shared" si="26"/>
        <v>No license required</v>
      </c>
      <c r="L154" t="str">
        <f t="shared" si="27"/>
        <v>CS3</v>
      </c>
      <c r="M154" s="72">
        <v>1</v>
      </c>
      <c r="N154" t="str">
        <f t="shared" si="28"/>
        <v>YES</v>
      </c>
      <c r="O154" t="s">
        <v>188</v>
      </c>
      <c r="P154" t="s">
        <v>165</v>
      </c>
      <c r="Q154" s="13" t="s">
        <v>1910</v>
      </c>
      <c r="R154" s="11">
        <v>42726</v>
      </c>
      <c r="S154" t="s">
        <v>159</v>
      </c>
      <c r="T154" t="s">
        <v>1911</v>
      </c>
      <c r="U154" s="2" t="str">
        <f t="shared" si="30"/>
        <v>auto-crop help</v>
      </c>
      <c r="V154" t="s">
        <v>1912</v>
      </c>
      <c r="W154" s="2" t="str">
        <f>HYPERLINK(Values!$B$3&amp;E154&amp;"\"&amp;$H154,"OWNED\"&amp;$E154&amp;"\"&amp;$H154&amp;"\")</f>
        <v>OWNED\Batchframe Software\autocrop2015.3\</v>
      </c>
      <c r="X154" s="2" t="s">
        <v>44</v>
      </c>
      <c r="Y154" s="15" t="s">
        <v>72</v>
      </c>
      <c r="Z154" s="15" t="s">
        <v>128</v>
      </c>
      <c r="AA154" s="2" t="str">
        <f>IF($Z154="un",HYPERLINK(Values!$B$74,Values!$A$68),IF($Z154="s",HYPERLINK(Values!$C$47,Values!$A$46&amp;"\"&amp;Values!$A$17),IF($Z154="ui",HYPERLINK(Values!$C$48,Values!$A$46&amp;"\"&amp;Values!$A$18),IF($Z154="c",HYPERLINK(Values!$C$4,Values!$A$4),IF($Z154="p",HYPERLINK(Values!$C$50&amp;"\"&amp;$E154,Values!$A$46&amp;"\"&amp;Values!$A$20&amp;"\"&amp;$E154),IF($Z154="pr",HYPERLINK(Values!$C$49,Values!$A$46&amp;"\"&amp;Values!$A$19),IF($Z154="ex",HYPERLINK(Values!$B$54,Values!$A$53&amp;" folder "&amp;$G154),IF($Z154="","What type of script is it?",IF($Z154="mc",HYPERLINK(Values!$B$57&amp;"\"&amp;$E154,Values!$A$55&amp;" "&amp;$E154&amp;"\"&amp;$G154),HYPERLINK(Values!$B$3&amp;E154&amp;"\"&amp;$H154,"OWNED\"&amp;$E154&amp;"\"&amp;$H154&amp;"\"))))))))))</f>
        <v>CommonAEscripts</v>
      </c>
      <c r="AB154" s="2" t="str">
        <f>IF($Z154="un",HYPERLINK(Values!$B$73,Values!$A$68),IF($Z154="s",HYPERLINK(Values!$C$41,Values!$A$40&amp;"\"&amp;Values!$A$17),IF($Z154="ui",HYPERLINK(Values!$C$42,Values!$A$40&amp;"\"&amp;Values!$A$18),IF($Z154="c",HYPERLINK(Values!$C$4,Values!$A$4),IF($Z154="p",HYPERLINK(Values!$C$45&amp;"\"&amp;$E154,Values!$A$40&amp;"\"&amp;Values!$A$20&amp;"\"&amp;$E154),IF($Z154="pr",HYPERLINK(Values!$C$44,Values!$A$46&amp;"\"&amp;Values!$A$19),IF($Z154="ex",HYPERLINK(Values!$B$54,Values!$A$53&amp;" folder "&amp;$G154),IF($Z154="","What type of script is it?",IF($Z154="mc",HYPERLINK(Values!$B$57&amp;"\"&amp;$E154,Values!$A$55&amp;" "&amp;$E154&amp;"\"&amp;$G154),HYPERLINK(Values!$B$3&amp;F154&amp;"\"&amp;$H154,"OWNED\"&amp;$E154&amp;"\"&amp;$H154&amp;"\"))))))))))</f>
        <v>CommonAEscripts</v>
      </c>
      <c r="AC154" s="2" t="str">
        <f>IF($M154=0,"CS6 unsupported",IF(AND($M154=1,$Z154="un"),HYPERLINK(Values!$B$69,Values!$A$68),IF(AND($M154=1,$Z154="s"),HYPERLINK(Values!$C$17,Values!$A$15&amp;"\"&amp;Values!$A$17),IF(AND($M154=1,$Z154="ui"),HYPERLINK(Values!$C$18,Values!$A$15&amp;"\"&amp;Values!$A$18),IF(AND($M154=1,$Z154="c"),HYPERLINK(Values!$C$4,Values!$A$4),IF(AND($M154=1,$Z154="p"),HYPERLINK(Values!$C$20&amp;"\"&amp;$E154,Values!$A$15&amp;"\"&amp;Values!$A$20&amp;"\"&amp;$E154),IF(AND($M154=1,$Z154="pr"),HYPERLINK(Values!$C$19,Values!$A$15&amp;"\"&amp;Values!$A$19),IF(AND($M154=1,$Z154="mc"),HYPERLINK(Values!$B$56,Values!$A$55&amp;" "&amp;$G154),IF(AND($M154=1,$Z154=""),"What type of script is it?",HYPERLINK(Values!$B$3&amp;E154&amp;"\"&amp;$H154,"OWNED\"&amp;$E154&amp;"\"&amp;$H154&amp;"\"))))))))))</f>
        <v>CommonAEscripts</v>
      </c>
      <c r="AE154" t="s">
        <v>852</v>
      </c>
      <c r="AF154" s="57">
        <v>5</v>
      </c>
      <c r="AH154" s="37">
        <f t="shared" si="31"/>
        <v>0</v>
      </c>
      <c r="AI154" s="37">
        <f>IFERROR(IF(AE154="s",AH154*Values!$C$1,AF154*Values!$C$1),"")</f>
        <v>6.8500000000000005</v>
      </c>
    </row>
    <row r="155" spans="1:36" x14ac:dyDescent="0.25">
      <c r="B155" s="72">
        <v>1</v>
      </c>
      <c r="C155" s="70">
        <v>100805057</v>
      </c>
      <c r="D155" s="7">
        <v>43252</v>
      </c>
      <c r="E155" s="61" t="s">
        <v>1129</v>
      </c>
      <c r="F155" t="s">
        <v>1913</v>
      </c>
      <c r="G155" s="5" t="s">
        <v>1914</v>
      </c>
      <c r="H155" t="s">
        <v>1915</v>
      </c>
      <c r="I155" s="50" t="str">
        <f t="shared" si="25"/>
        <v>batchprocessor</v>
      </c>
      <c r="J155" t="s">
        <v>116</v>
      </c>
      <c r="K155" s="2" t="str">
        <f t="shared" si="26"/>
        <v>No license required</v>
      </c>
      <c r="L155" t="str">
        <f t="shared" si="27"/>
        <v>CS4</v>
      </c>
      <c r="M155" s="72">
        <v>1</v>
      </c>
      <c r="N155" t="str">
        <f t="shared" si="28"/>
        <v>YES</v>
      </c>
      <c r="O155" t="s">
        <v>151</v>
      </c>
      <c r="P155" t="s">
        <v>165</v>
      </c>
      <c r="Q155" s="13" t="s">
        <v>773</v>
      </c>
      <c r="R155" s="11">
        <v>42467</v>
      </c>
      <c r="S155" t="s">
        <v>159</v>
      </c>
      <c r="T155" t="s">
        <v>1916</v>
      </c>
      <c r="U155" s="2" t="str">
        <f t="shared" si="30"/>
        <v>batchprocessor help</v>
      </c>
      <c r="V155" t="s">
        <v>1917</v>
      </c>
      <c r="W155" s="2" t="str">
        <f>HYPERLINK(Values!$B$3&amp;E155&amp;"\"&amp;$H155,"OWNED\"&amp;$E155&amp;"\"&amp;$H155&amp;"\")</f>
        <v>OWNED\Charles Bordenave\batchprocessor_2.6\</v>
      </c>
      <c r="X155" s="2" t="s">
        <v>44</v>
      </c>
      <c r="Y155" s="15" t="s">
        <v>72</v>
      </c>
      <c r="Z155" s="15" t="s">
        <v>128</v>
      </c>
      <c r="AA155" s="2" t="str">
        <f>IF($Z155="un",HYPERLINK(Values!$B$74,Values!$A$68),IF($Z155="s",HYPERLINK(Values!$C$47,Values!$A$46&amp;"\"&amp;Values!$A$17),IF($Z155="ui",HYPERLINK(Values!$C$48,Values!$A$46&amp;"\"&amp;Values!$A$18),IF($Z155="c",HYPERLINK(Values!$C$4,Values!$A$4),IF($Z155="p",HYPERLINK(Values!$C$50&amp;"\"&amp;$E155,Values!$A$46&amp;"\"&amp;Values!$A$20&amp;"\"&amp;$E155),IF($Z155="pr",HYPERLINK(Values!$C$49,Values!$A$46&amp;"\"&amp;Values!$A$19),IF($Z155="ex",HYPERLINK(Values!$B$54,Values!$A$53&amp;" folder "&amp;$G155),IF($Z155="","What type of script is it?",IF($Z155="mc",HYPERLINK(Values!$B$57&amp;"\"&amp;$E155,Values!$A$55&amp;" "&amp;$E155&amp;"\"&amp;$G155),HYPERLINK(Values!$B$3&amp;E155&amp;"\"&amp;$H155,"OWNED\"&amp;$E155&amp;"\"&amp;$H155&amp;"\"))))))))))</f>
        <v>CommonAEscripts</v>
      </c>
      <c r="AB155" s="2" t="str">
        <f>IF($Z155="un",HYPERLINK(Values!$B$73,Values!$A$68),IF($Z155="s",HYPERLINK(Values!$C$41,Values!$A$40&amp;"\"&amp;Values!$A$17),IF($Z155="ui",HYPERLINK(Values!$C$42,Values!$A$40&amp;"\"&amp;Values!$A$18),IF($Z155="c",HYPERLINK(Values!$C$4,Values!$A$4),IF($Z155="p",HYPERLINK(Values!$C$45&amp;"\"&amp;$E155,Values!$A$40&amp;"\"&amp;Values!$A$20&amp;"\"&amp;$E155),IF($Z155="pr",HYPERLINK(Values!$C$44,Values!$A$46&amp;"\"&amp;Values!$A$19),IF($Z155="ex",HYPERLINK(Values!$B$54,Values!$A$53&amp;" folder "&amp;$G155),IF($Z155="","What type of script is it?",IF($Z155="mc",HYPERLINK(Values!$B$57&amp;"\"&amp;$E155,Values!$A$55&amp;" "&amp;$E155&amp;"\"&amp;$G155),HYPERLINK(Values!$B$3&amp;F155&amp;"\"&amp;$H155,"OWNED\"&amp;$E155&amp;"\"&amp;$H155&amp;"\"))))))))))</f>
        <v>CommonAEscripts</v>
      </c>
      <c r="AC155" s="2" t="str">
        <f>IF($M155=0,"CS6 unsupported",IF(AND($M155=1,$Z155="un"),HYPERLINK(Values!$B$69,Values!$A$68),IF(AND($M155=1,$Z155="s"),HYPERLINK(Values!$C$17,Values!$A$15&amp;"\"&amp;Values!$A$17),IF(AND($M155=1,$Z155="ui"),HYPERLINK(Values!$C$18,Values!$A$15&amp;"\"&amp;Values!$A$18),IF(AND($M155=1,$Z155="c"),HYPERLINK(Values!$C$4,Values!$A$4),IF(AND($M155=1,$Z155="p"),HYPERLINK(Values!$C$20&amp;"\"&amp;$E155,Values!$A$15&amp;"\"&amp;Values!$A$20&amp;"\"&amp;$E155),IF(AND($M155=1,$Z155="pr"),HYPERLINK(Values!$C$19,Values!$A$15&amp;"\"&amp;Values!$A$19),IF(AND($M155=1,$Z155="mc"),HYPERLINK(Values!$B$56,Values!$A$55&amp;" "&amp;$G155),IF(AND($M155=1,$Z155=""),"What type of script is it?",HYPERLINK(Values!$B$3&amp;E155&amp;"\"&amp;$H155,"OWNED\"&amp;$E155&amp;"\"&amp;$H155&amp;"\"))))))))))</f>
        <v>CommonAEscripts</v>
      </c>
      <c r="AE155" t="s">
        <v>852</v>
      </c>
      <c r="AF155" s="57">
        <v>19.989999999999998</v>
      </c>
      <c r="AH155" s="37">
        <f t="shared" si="31"/>
        <v>0</v>
      </c>
      <c r="AI155" s="37">
        <f>IFERROR(IF(AE155="s",AH155*Values!$C$1,AF155*Values!$C$1),"")</f>
        <v>27.386299999999999</v>
      </c>
    </row>
    <row r="156" spans="1:36" x14ac:dyDescent="0.25">
      <c r="B156" s="72">
        <v>1</v>
      </c>
      <c r="C156" s="70">
        <v>100391843</v>
      </c>
      <c r="D156" s="7">
        <v>42406</v>
      </c>
      <c r="E156" s="1" t="s">
        <v>1918</v>
      </c>
      <c r="F156" t="s">
        <v>1919</v>
      </c>
      <c r="G156" s="5" t="s">
        <v>1920</v>
      </c>
      <c r="H156" t="s">
        <v>1921</v>
      </c>
      <c r="I156" s="50" t="str">
        <f t="shared" si="25"/>
        <v>true-comp-duplicator</v>
      </c>
      <c r="J156" t="s">
        <v>116</v>
      </c>
      <c r="K156" s="2" t="str">
        <f t="shared" si="26"/>
        <v>No license required</v>
      </c>
      <c r="L156" t="str">
        <f t="shared" si="27"/>
        <v>CS3</v>
      </c>
      <c r="M156" s="72">
        <v>1</v>
      </c>
      <c r="N156" t="str">
        <f t="shared" si="28"/>
        <v>YES</v>
      </c>
      <c r="O156" t="s">
        <v>188</v>
      </c>
      <c r="P156" t="s">
        <v>98</v>
      </c>
      <c r="Q156" s="13" t="s">
        <v>1922</v>
      </c>
      <c r="R156" s="11">
        <v>43250</v>
      </c>
      <c r="S156" t="s">
        <v>159</v>
      </c>
      <c r="T156" t="s">
        <v>1923</v>
      </c>
      <c r="U156" s="2" t="str">
        <f t="shared" si="30"/>
        <v>true-comp-duplicator help</v>
      </c>
      <c r="V156" t="s">
        <v>1924</v>
      </c>
      <c r="W156" s="2" t="str">
        <f>HYPERLINK(Values!$B$3&amp;E156&amp;"\"&amp;$H156,"OWNED\"&amp;$E156&amp;"\"&amp;$H156&amp;"\")</f>
        <v>OWNED\Brennan Chapman\true_comp_duplicator_v3.9.11\</v>
      </c>
      <c r="X156" s="2" t="s">
        <v>44</v>
      </c>
      <c r="Y156" s="15" t="s">
        <v>72</v>
      </c>
      <c r="Z156" s="15" t="s">
        <v>72</v>
      </c>
      <c r="AA156" s="2" t="str">
        <f>IF($Z156="un",HYPERLINK(Values!$B$74,Values!$A$68),IF($Z156="s",HYPERLINK(Values!$C$47,Values!$A$46&amp;"\"&amp;Values!$A$17),IF($Z156="ui",HYPERLINK(Values!$C$48,Values!$A$46&amp;"\"&amp;Values!$A$18),IF($Z156="c",HYPERLINK(Values!$C$4,Values!$A$4),IF($Z156="p",HYPERLINK(Values!$C$50&amp;"\"&amp;$E156,Values!$A$46&amp;"\"&amp;Values!$A$20&amp;"\"&amp;$E156),IF($Z156="pr",HYPERLINK(Values!$C$49,Values!$A$46&amp;"\"&amp;Values!$A$19),IF($Z156="ex",HYPERLINK(Values!$B$54,Values!$A$53&amp;" folder "&amp;$G156),IF($Z156="","What type of script is it?",IF($Z156="mc",HYPERLINK(Values!$B$57&amp;"\"&amp;$E156,Values!$A$55&amp;" "&amp;$E156&amp;"\"&amp;$G156),HYPERLINK(Values!$B$3&amp;E156&amp;"\"&amp;$H156,"OWNED\"&amp;$E156&amp;"\"&amp;$H156&amp;"\"))))))))))</f>
        <v>CC 2018\ScriptUI Panels</v>
      </c>
      <c r="AB156" s="2" t="str">
        <f>IF($Z156="un",HYPERLINK(Values!$B$73,Values!$A$68),IF($Z156="s",HYPERLINK(Values!$C$41,Values!$A$40&amp;"\"&amp;Values!$A$17),IF($Z156="ui",HYPERLINK(Values!$C$42,Values!$A$40&amp;"\"&amp;Values!$A$18),IF($Z156="c",HYPERLINK(Values!$C$4,Values!$A$4),IF($Z156="p",HYPERLINK(Values!$C$45&amp;"\"&amp;$E156,Values!$A$40&amp;"\"&amp;Values!$A$20&amp;"\"&amp;$E156),IF($Z156="pr",HYPERLINK(Values!$C$44,Values!$A$46&amp;"\"&amp;Values!$A$19),IF($Z156="ex",HYPERLINK(Values!$B$54,Values!$A$53&amp;" folder "&amp;$G156),IF($Z156="","What type of script is it?",IF($Z156="mc",HYPERLINK(Values!$B$57&amp;"\"&amp;$E156,Values!$A$55&amp;" "&amp;$E156&amp;"\"&amp;$G156),HYPERLINK(Values!$B$3&amp;F156&amp;"\"&amp;$H156,"OWNED\"&amp;$E156&amp;"\"&amp;$H156&amp;"\"))))))))))</f>
        <v>CC 2017\ScriptUI Panels</v>
      </c>
      <c r="AC156" s="2" t="str">
        <f>IF($M156=0,"CS6 unsupported",IF(AND($M156=1,$Z156="un"),HYPERLINK(Values!$B$69,Values!$A$68),IF(AND($M156=1,$Z156="s"),HYPERLINK(Values!$C$17,Values!$A$15&amp;"\"&amp;Values!$A$17),IF(AND($M156=1,$Z156="ui"),HYPERLINK(Values!$C$18,Values!$A$15&amp;"\"&amp;Values!$A$18),IF(AND($M156=1,$Z156="c"),HYPERLINK(Values!$C$4,Values!$A$4),IF(AND($M156=1,$Z156="p"),HYPERLINK(Values!$C$20&amp;"\"&amp;$E156,Values!$A$15&amp;"\"&amp;Values!$A$20&amp;"\"&amp;$E156),IF(AND($M156=1,$Z156="pr"),HYPERLINK(Values!$C$19,Values!$A$15&amp;"\"&amp;Values!$A$19),IF(AND($M156=1,$Z156="mc"),HYPERLINK(Values!$B$56,Values!$A$55&amp;" "&amp;$G156),IF(AND($M156=1,$Z156=""),"What type of script is it?",HYPERLINK(Values!$B$3&amp;E156&amp;"\"&amp;$H156,"OWNED\"&amp;$E156&amp;"\"&amp;$H156&amp;"\"))))))))))</f>
        <v>CS6\ScriptUI Panels</v>
      </c>
      <c r="AE156" t="s">
        <v>852</v>
      </c>
      <c r="AF156" s="57">
        <v>24.99</v>
      </c>
      <c r="AH156" s="37">
        <f t="shared" si="31"/>
        <v>0</v>
      </c>
      <c r="AI156" s="37">
        <f>IFERROR(IF(AE156="s",AH156*Values!$C$1,AF156*Values!$C$1),"")</f>
        <v>34.2363</v>
      </c>
    </row>
    <row r="157" spans="1:36" x14ac:dyDescent="0.25">
      <c r="B157" s="72">
        <v>1</v>
      </c>
      <c r="C157" s="70">
        <v>100820823</v>
      </c>
      <c r="D157" s="8">
        <v>43278</v>
      </c>
      <c r="E157" s="1" t="s">
        <v>1925</v>
      </c>
      <c r="F157" t="s">
        <v>1926</v>
      </c>
      <c r="G157" t="s">
        <v>1927</v>
      </c>
      <c r="H157" t="s">
        <v>1928</v>
      </c>
      <c r="I157" s="50" t="str">
        <f t="shared" si="25"/>
        <v>highpass-for-ae</v>
      </c>
      <c r="J157" t="s">
        <v>116</v>
      </c>
      <c r="K157" s="2" t="str">
        <f t="shared" si="26"/>
        <v>No license required</v>
      </c>
      <c r="L157" t="str">
        <f t="shared" si="27"/>
        <v>CS5</v>
      </c>
      <c r="M157" s="72">
        <v>1</v>
      </c>
      <c r="N157" t="str">
        <f t="shared" si="28"/>
        <v>YES</v>
      </c>
      <c r="O157" t="s">
        <v>196</v>
      </c>
      <c r="P157" t="s">
        <v>98</v>
      </c>
      <c r="Q157" s="13" t="s">
        <v>241</v>
      </c>
      <c r="R157" s="11">
        <v>43267</v>
      </c>
      <c r="S157" t="s">
        <v>321</v>
      </c>
      <c r="T157" t="s">
        <v>1929</v>
      </c>
      <c r="U157" s="2" t="str">
        <f t="shared" ref="U157:U171" si="32">IF($V157="",HYPERLINK("https://aescripts.com/"&amp;$G157,$G157&amp;" help"),HYPERLINK($V157,$G157&amp;" help"))</f>
        <v>highpass-for-ae help</v>
      </c>
      <c r="V157" t="s">
        <v>1930</v>
      </c>
      <c r="W157" s="2" t="str">
        <f>HYPERLINK(Values!$B$3&amp;E157&amp;"\"&amp;$H157,"OWNED\"&amp;$E157&amp;"\"&amp;$H157&amp;"\")</f>
        <v>OWNED\BGRA Entertainment\highpassforae_v1.0\</v>
      </c>
      <c r="X157" s="2" t="s">
        <v>44</v>
      </c>
      <c r="Y157" s="15" t="s">
        <v>145</v>
      </c>
      <c r="Z157" s="15" t="s">
        <v>145</v>
      </c>
      <c r="AA157" s="2" t="str">
        <f>IF($Z157="un",HYPERLINK(Values!$B$74,Values!$A$68),IF($Z157="s",HYPERLINK(Values!$C$47,Values!$A$46&amp;"\"&amp;Values!$A$17),IF($Z157="ui",HYPERLINK(Values!$C$48,Values!$A$46&amp;"\"&amp;Values!$A$18),IF($Z157="c",HYPERLINK(Values!$C$4,Values!$A$4),IF($Z157="p",HYPERLINK(Values!$C$50&amp;"\"&amp;$E157,Values!$A$46&amp;"\"&amp;Values!$A$20&amp;"\"&amp;$E157),IF($Z157="pr",HYPERLINK(Values!$C$49,Values!$A$46&amp;"\"&amp;Values!$A$19),IF($Z157="ex",HYPERLINK(Values!$B$54,Values!$A$53&amp;" folder "&amp;$G157),IF($Z157="","What type of script is it?",IF($Z157="mc",HYPERLINK(Values!$B$57&amp;"\"&amp;$E157,Values!$A$55&amp;" "&amp;$E157&amp;"\"&amp;$G157),HYPERLINK(Values!$B$3&amp;E157&amp;"\"&amp;$H157,"OWNED\"&amp;$E157&amp;"\"&amp;$H157&amp;"\"))))))))))</f>
        <v>CC 2018\Plug-ins\BGRA Entertainment</v>
      </c>
      <c r="AB157" s="2" t="str">
        <f>IF($Z157="un",HYPERLINK(Values!$B$73,Values!$A$68),IF($Z157="s",HYPERLINK(Values!$C$41,Values!$A$40&amp;"\"&amp;Values!$A$17),IF($Z157="ui",HYPERLINK(Values!$C$42,Values!$A$40&amp;"\"&amp;Values!$A$18),IF($Z157="c",HYPERLINK(Values!$C$4,Values!$A$4),IF($Z157="p",HYPERLINK(Values!$C$45&amp;"\"&amp;$E157,Values!$A$40&amp;"\"&amp;Values!$A$20&amp;"\"&amp;$E157),IF($Z157="pr",HYPERLINK(Values!$C$44,Values!$A$46&amp;"\"&amp;Values!$A$19),IF($Z157="ex",HYPERLINK(Values!$B$54,Values!$A$53&amp;" folder "&amp;$G157),IF($Z157="","What type of script is it?",IF($Z157="mc",HYPERLINK(Values!$B$57&amp;"\"&amp;$E157,Values!$A$55&amp;" "&amp;$E157&amp;"\"&amp;$G157),HYPERLINK(Values!$B$3&amp;F157&amp;"\"&amp;$H157,"OWNED\"&amp;$E157&amp;"\"&amp;$H157&amp;"\"))))))))))</f>
        <v>CC 2017\Plug-ins\BGRA Entertainment</v>
      </c>
      <c r="AC157" s="2" t="str">
        <f>IF($M157=0,"CS6 unsupported",IF(AND($M157=1,$Z157="un"),HYPERLINK(Values!$B$69,Values!$A$68),IF(AND($M157=1,$Z157="s"),HYPERLINK(Values!$C$17,Values!$A$15&amp;"\"&amp;Values!$A$17),IF(AND($M157=1,$Z157="ui"),HYPERLINK(Values!$C$18,Values!$A$15&amp;"\"&amp;Values!$A$18),IF(AND($M157=1,$Z157="c"),HYPERLINK(Values!$C$4,Values!$A$4),IF(AND($M157=1,$Z157="p"),HYPERLINK(Values!$C$20&amp;"\"&amp;$E157,Values!$A$15&amp;"\"&amp;Values!$A$20&amp;"\"&amp;$E157),IF(AND($M157=1,$Z157="pr"),HYPERLINK(Values!$C$19,Values!$A$15&amp;"\"&amp;Values!$A$19),IF(AND($M157=1,$Z157="mc"),HYPERLINK(Values!$B$56,Values!$A$55&amp;" "&amp;$G157),IF(AND($M157=1,$Z157=""),"What type of script is it?",HYPERLINK(Values!$B$3&amp;E157&amp;"\"&amp;$H157,"OWNED\"&amp;$E157&amp;"\"&amp;$H157&amp;"\"))))))))))</f>
        <v>CS6\Plug-ins\BGRA Entertainment</v>
      </c>
      <c r="AE157" t="s">
        <v>852</v>
      </c>
      <c r="AF157" s="57">
        <v>9.99</v>
      </c>
      <c r="AH157" s="37">
        <f t="shared" si="31"/>
        <v>0</v>
      </c>
      <c r="AI157" s="37">
        <f>IFERROR(IF(AE157="s",AH157*Values!$C$1,AF157*Values!$C$1),"")</f>
        <v>13.686300000000001</v>
      </c>
    </row>
    <row r="158" spans="1:36" x14ac:dyDescent="0.25">
      <c r="A158" s="1"/>
      <c r="B158" s="72">
        <v>1</v>
      </c>
      <c r="C158" s="70">
        <v>100824475</v>
      </c>
      <c r="D158" s="7">
        <v>43285</v>
      </c>
      <c r="E158" s="5" t="s">
        <v>1129</v>
      </c>
      <c r="F158" s="5" t="s">
        <v>1931</v>
      </c>
      <c r="G158" s="5" t="s">
        <v>1932</v>
      </c>
      <c r="H158" t="s">
        <v>1933</v>
      </c>
      <c r="I158" s="2" t="str">
        <f t="shared" ref="I158:I167" si="33">HYPERLINK("https://aescripts.com/"&amp;G158)</f>
        <v>https://aescripts.com/sequencelayers</v>
      </c>
      <c r="J158" t="s">
        <v>116</v>
      </c>
      <c r="K158" s="2" t="str">
        <f t="shared" si="26"/>
        <v>No license required</v>
      </c>
      <c r="L158" s="5" t="s">
        <v>151</v>
      </c>
      <c r="M158" s="72">
        <v>1</v>
      </c>
      <c r="N158" t="str">
        <f t="shared" ref="N158:N167" si="34">IF(OR(M158=1,L158="CS6",P158="CS6"),"YES",IF(OR(M158=0,M158=""),"NO"))</f>
        <v>YES</v>
      </c>
      <c r="O158" s="15" t="s">
        <v>151</v>
      </c>
      <c r="P158" s="15" t="s">
        <v>165</v>
      </c>
      <c r="Q158" s="1" t="s">
        <v>773</v>
      </c>
      <c r="R158" s="11">
        <v>41699</v>
      </c>
      <c r="S158" s="1" t="s">
        <v>159</v>
      </c>
      <c r="T158" s="1" t="s">
        <v>1934</v>
      </c>
      <c r="U158" s="2" t="str">
        <f t="shared" si="32"/>
        <v>sequencelayers help</v>
      </c>
      <c r="V158" s="1" t="s">
        <v>1935</v>
      </c>
      <c r="W158" s="2" t="str">
        <f>IF(J158="trial",HYPERLINK(Values!$C$2&amp;$E158,"*TRIAL* "&amp;$E158&amp;"\"&amp;$H158),HYPERLINK(Values!$B$3&amp;E158&amp;"\"&amp;$H158,"OWNED\"&amp;$E158&amp;"\"&amp;$H158&amp;"\"))</f>
        <v>OWNED\Charles Bordenave\sequencelayers_v2.6\</v>
      </c>
      <c r="X158" s="2" t="s">
        <v>44</v>
      </c>
      <c r="Y158" s="15" t="s">
        <v>72</v>
      </c>
      <c r="Z158" s="15" t="s">
        <v>72</v>
      </c>
      <c r="AA158" s="2" t="str">
        <f>IF($Z158="s",HYPERLINK(Values!$C$47,Values!$A$46&amp;"\"&amp;Values!$A$17),IF($Z158="ui",HYPERLINK(Values!$C$48,Values!$A$46&amp;"\"&amp;Values!$A$18),IF($Z158="c",HYPERLINK(Values!$C$4,Values!$A$4),IF($Z158="p",HYPERLINK(Values!$C$50&amp;"\"&amp;$E158,Values!$A$46&amp;"\"&amp;Values!$A$20&amp;"\"&amp;$E158),IF($Z158="pr",HYPERLINK(Values!$C$49,Values!$A$46&amp;"\"&amp;Values!$A$19),IF($Z158="ex",HYPERLINK(Values!$B$54,Values!$A$53&amp;" folder "&amp;$G158),IF($Z158="","What type of script is it?",IF($Z158="mc",HYPERLINK(Values!$B$57&amp;"\"&amp;$E158,Values!$A$55&amp;" "&amp;$E158&amp;"\"&amp;$G158),HYPERLINK(Values!$B$3&amp;E158&amp;"\"&amp;$H158,"OWNED\"&amp;$E158&amp;"\"&amp;$H158&amp;"\")))))))))</f>
        <v>CC 2018\ScriptUI Panels</v>
      </c>
      <c r="AB158" s="2" t="str">
        <f>IF($Z158="un",HYPERLINK(Values!$B$73,Values!$A$68),IF($Z158="s",HYPERLINK(Values!$C$41,Values!$A$40&amp;"\"&amp;Values!$A$17),IF($Z158="ui",HYPERLINK(Values!$C$42,Values!$A$40&amp;"\"&amp;Values!$A$18),IF($Z158="c",HYPERLINK(Values!$C$4,Values!$A$4),IF($Z158="p",HYPERLINK(Values!$C$45&amp;"\"&amp;$E158,Values!$A$40&amp;"\"&amp;Values!$A$20&amp;"\"&amp;$E158),IF($Z158="pr",HYPERLINK(Values!$C$44,Values!$A$46&amp;"\"&amp;Values!$A$19),IF($Z158="ex",HYPERLINK(Values!$B$54,Values!$A$53&amp;" folder "&amp;$G158),IF($Z158="","What type of script is it?",IF($Z158="mc",HYPERLINK(Values!$B$57&amp;"\"&amp;$E158,Values!$A$55&amp;" "&amp;$E158&amp;"\"&amp;$G158),HYPERLINK(Values!$B$3&amp;F158&amp;"\"&amp;$H158,"OWNED\"&amp;$E158&amp;"\"&amp;$H158&amp;"\"))))))))))</f>
        <v>CC 2017\ScriptUI Panels</v>
      </c>
      <c r="AC158" s="2" t="str">
        <f>IF($M158=0,"CS6 unsupported",IF(AND($M158=1,$Z158="un"),HYPERLINK(Values!$B$69,Values!$A$68),IF(AND($M158=1,$Z158="s"),HYPERLINK(Values!$C$17,Values!$A$15&amp;"\"&amp;Values!$A$17),IF(AND($M158=1,$Z158="ui"),HYPERLINK(Values!$C$18,Values!$A$15&amp;"\"&amp;Values!$A$18),IF(AND($M158=1,$Z158="c"),HYPERLINK(Values!$C$4,Values!$A$4),IF(AND($M158=1,$Z158="p"),HYPERLINK(Values!$C$20&amp;"\"&amp;$E158,Values!$A$15&amp;"\"&amp;Values!$A$20&amp;"\"&amp;$E158),IF(AND($M158=1,$Z158="pr"),HYPERLINK(Values!$C$19,Values!$A$15&amp;"\"&amp;Values!$A$19),IF(AND($M158=1,$Z158="mc"),HYPERLINK(Values!$B$56,Values!$A$55&amp;" "&amp;$G158),IF(AND($M158=1,$Z158=""),"What type of script is it?",HYPERLINK(Values!$B$3&amp;E158&amp;"\"&amp;$H158,"OWNED\"&amp;$E158&amp;"\"&amp;$H158&amp;"\"))))))))))</f>
        <v>CS6\ScriptUI Panels</v>
      </c>
      <c r="AD158" s="1"/>
      <c r="AE158" t="s">
        <v>852</v>
      </c>
      <c r="AH158" s="37">
        <f t="shared" si="31"/>
        <v>0</v>
      </c>
      <c r="AI158" s="37">
        <f>IFERROR(IF(AE158="s",AH158*Values!$C$1,AF158*Values!$C$1),"")</f>
        <v>0</v>
      </c>
      <c r="AJ158" s="1"/>
    </row>
    <row r="159" spans="1:36" x14ac:dyDescent="0.25">
      <c r="A159" s="1"/>
      <c r="B159" s="72">
        <v>1</v>
      </c>
      <c r="C159" s="70">
        <v>100824475</v>
      </c>
      <c r="D159" s="7">
        <v>43285</v>
      </c>
      <c r="E159" s="5" t="s">
        <v>107</v>
      </c>
      <c r="F159" s="5" t="s">
        <v>1936</v>
      </c>
      <c r="G159" s="5" t="s">
        <v>1937</v>
      </c>
      <c r="H159" t="s">
        <v>1938</v>
      </c>
      <c r="I159" s="2" t="str">
        <f t="shared" si="33"/>
        <v>https://aescripts.com/force-auto-save</v>
      </c>
      <c r="J159" t="s">
        <v>116</v>
      </c>
      <c r="K159" s="2" t="str">
        <f t="shared" si="26"/>
        <v>No license required</v>
      </c>
      <c r="L159" s="5" t="s">
        <v>188</v>
      </c>
      <c r="M159" s="72">
        <v>1</v>
      </c>
      <c r="N159" t="str">
        <f t="shared" si="34"/>
        <v>YES</v>
      </c>
      <c r="O159" s="15" t="s">
        <v>188</v>
      </c>
      <c r="P159" s="15" t="s">
        <v>124</v>
      </c>
      <c r="Q159" s="1" t="s">
        <v>197</v>
      </c>
      <c r="R159" s="11">
        <v>42295</v>
      </c>
      <c r="S159" s="1" t="s">
        <v>159</v>
      </c>
      <c r="T159" s="1" t="s">
        <v>1939</v>
      </c>
      <c r="U159" s="2" t="str">
        <f t="shared" si="32"/>
        <v>force-auto-save help</v>
      </c>
      <c r="V159" s="1" t="s">
        <v>1940</v>
      </c>
      <c r="W159" s="2" t="str">
        <f>IF(J159="trial",HYPERLINK(Values!$C$2&amp;$E159,"*TRIAL* "&amp;$E159&amp;"\"&amp;$H159),HYPERLINK(Values!$B$3&amp;E159&amp;"\"&amp;$H159,"OWNED\"&amp;$E159&amp;"\"&amp;$H159&amp;"\"))</f>
        <v>OWNED\Jacob Danell\force_auto-save_1.1\</v>
      </c>
      <c r="X159" s="2" t="s">
        <v>44</v>
      </c>
      <c r="Y159" s="15" t="s">
        <v>154</v>
      </c>
      <c r="Z159" s="15" t="s">
        <v>154</v>
      </c>
      <c r="AA159" s="2"/>
      <c r="AB159" s="2" t="str">
        <f>IF($Z159="un",HYPERLINK(Values!$B$73,Values!$A$68),IF($Z159="s",HYPERLINK(Values!$C$41,Values!$A$40&amp;"\"&amp;Values!$A$17),IF($Z159="ui",HYPERLINK(Values!$C$42,Values!$A$40&amp;"\"&amp;Values!$A$18),IF($Z159="c",HYPERLINK(Values!$C$4,Values!$A$4),IF($Z159="p",HYPERLINK(Values!$C$45&amp;"\"&amp;$E159,Values!$A$40&amp;"\"&amp;Values!$A$20&amp;"\"&amp;$E159),IF($Z159="pr",HYPERLINK(Values!$C$44,Values!$A$46&amp;"\"&amp;Values!$A$19),IF($Z159="ex",HYPERLINK(Values!$B$54,Values!$A$53&amp;" folder "&amp;$G159),IF($Z159="","What type of script is it?",IF($Z159="mc",HYPERLINK(Values!$B$57&amp;"\"&amp;$E159,Values!$A$55&amp;" "&amp;$E159&amp;"\"&amp;$G159),HYPERLINK(Values!$B$3&amp;F159&amp;"\"&amp;$H159,"OWNED\"&amp;$E159&amp;"\"&amp;$H159&amp;"\"))))))))))</f>
        <v>CC 2017\Scripts</v>
      </c>
      <c r="AC159" s="2" t="str">
        <f>IF($M159=0,"CS6 unsupported",IF(AND($M159=1,$Z159="un"),HYPERLINK(Values!$B$69,Values!$A$68),IF(AND($M159=1,$Z159="s"),HYPERLINK(Values!$C$17,Values!$A$15&amp;"\"&amp;Values!$A$17),IF(AND($M159=1,$Z159="ui"),HYPERLINK(Values!$C$18,Values!$A$15&amp;"\"&amp;Values!$A$18),IF(AND($M159=1,$Z159="c"),HYPERLINK(Values!$C$4,Values!$A$4),IF(AND($M159=1,$Z159="p"),HYPERLINK(Values!$C$20&amp;"\"&amp;$E159,Values!$A$15&amp;"\"&amp;Values!$A$20&amp;"\"&amp;$E159),IF(AND($M159=1,$Z159="pr"),HYPERLINK(Values!$C$19,Values!$A$15&amp;"\"&amp;Values!$A$19),IF(AND($M159=1,$Z159="mc"),HYPERLINK(Values!$B$56,Values!$A$55&amp;" "&amp;$G159),IF(AND($M159=1,$Z159=""),"What type of script is it?",HYPERLINK(Values!$B$3&amp;E159&amp;"\"&amp;$H159,"OWNED\"&amp;$E159&amp;"\"&amp;$H159&amp;"\"))))))))))</f>
        <v>CS6\Scripts</v>
      </c>
      <c r="AD159" s="1"/>
      <c r="AE159" t="s">
        <v>852</v>
      </c>
      <c r="AH159" s="37">
        <f t="shared" si="31"/>
        <v>0</v>
      </c>
      <c r="AI159" s="37">
        <f>IFERROR(IF(AE159="s",AH159*Values!$C$1,AF159*Values!$C$1),"")</f>
        <v>0</v>
      </c>
      <c r="AJ159" s="1"/>
    </row>
    <row r="160" spans="1:36" x14ac:dyDescent="0.25">
      <c r="A160" s="1"/>
      <c r="B160" s="72">
        <v>1</v>
      </c>
      <c r="C160" s="70">
        <v>100825866</v>
      </c>
      <c r="D160" s="7">
        <v>43287</v>
      </c>
      <c r="E160" s="5" t="s">
        <v>1334</v>
      </c>
      <c r="F160" s="5" t="s">
        <v>1335</v>
      </c>
      <c r="G160" s="5" t="s">
        <v>1336</v>
      </c>
      <c r="H160" t="s">
        <v>1337</v>
      </c>
      <c r="I160" s="2" t="str">
        <f t="shared" si="33"/>
        <v>https://aescripts.com/ci-move-anchor</v>
      </c>
      <c r="J160" t="s">
        <v>116</v>
      </c>
      <c r="K160" s="2" t="str">
        <f t="shared" si="26"/>
        <v>No license required</v>
      </c>
      <c r="L160" s="5" t="s">
        <v>196</v>
      </c>
      <c r="M160" s="72">
        <v>1</v>
      </c>
      <c r="N160" t="str">
        <f t="shared" si="34"/>
        <v>YES</v>
      </c>
      <c r="O160" s="15" t="s">
        <v>196</v>
      </c>
      <c r="P160" s="15" t="s">
        <v>1941</v>
      </c>
      <c r="Q160" s="1" t="s">
        <v>241</v>
      </c>
      <c r="R160" s="11">
        <v>41914</v>
      </c>
      <c r="S160" s="1" t="s">
        <v>106</v>
      </c>
      <c r="T160" s="1" t="s">
        <v>1338</v>
      </c>
      <c r="U160" s="2" t="str">
        <f t="shared" si="32"/>
        <v>ci-move-anchor help</v>
      </c>
      <c r="V160" s="1" t="s">
        <v>1339</v>
      </c>
      <c r="W160" s="2" t="str">
        <f>IF(J160="trial",HYPERLINK(Values!$C$2&amp;$E160,"*TRIAL* "&amp;$E160&amp;"\"&amp;$H160),HYPERLINK(Values!$B$3&amp;E160&amp;"\"&amp;$H160,"OWNED\"&amp;$E160&amp;"\"&amp;$H160&amp;"\"))</f>
        <v>OWNED\Creative Impatience\move_anchor\</v>
      </c>
      <c r="X160" s="2" t="s">
        <v>44</v>
      </c>
      <c r="Y160" s="15" t="s">
        <v>154</v>
      </c>
      <c r="Z160" s="15" t="s">
        <v>154</v>
      </c>
      <c r="AA160" s="2" t="str">
        <f>IF($Z160="s",HYPERLINK(Values!$C$47,Values!$A$46&amp;"\"&amp;Values!$A$17),IF($Z160="ui",HYPERLINK(Values!$C$48,Values!$A$46&amp;"\"&amp;Values!$A$18),IF($Z160="c",HYPERLINK(Values!$C$4,Values!$A$4),IF($Z160="p",HYPERLINK(Values!$C$50&amp;"\"&amp;$E160,Values!$A$46&amp;"\"&amp;Values!$A$20&amp;"\"&amp;$E160),IF($Z160="pr",HYPERLINK(Values!$C$49,Values!$A$46&amp;"\"&amp;Values!$A$19),IF($Z160="ex",HYPERLINK(Values!$B$54,Values!$A$53&amp;" folder "&amp;$G160),IF($Z160="","What type of script is it?",IF($Z160="mc",HYPERLINK(Values!$B$57&amp;"\"&amp;$E160,Values!$A$55&amp;" "&amp;$E160&amp;"\"&amp;$G160),HYPERLINK(Values!$B$3&amp;E160&amp;"\"&amp;$H160,"OWNED\"&amp;$E160&amp;"\"&amp;$H160&amp;"\")))))))))</f>
        <v>CC 2018\Scripts</v>
      </c>
      <c r="AB160" s="2" t="str">
        <f>IF($Z160="un",HYPERLINK(Values!$B$73,Values!$A$68),IF($Z160="s",HYPERLINK(Values!$C$41,Values!$A$40&amp;"\"&amp;Values!$A$17),IF($Z160="ui",HYPERLINK(Values!$C$42,Values!$A$40&amp;"\"&amp;Values!$A$18),IF($Z160="c",HYPERLINK(Values!$C$4,Values!$A$4),IF($Z160="p",HYPERLINK(Values!$C$45&amp;"\"&amp;$E160,Values!$A$40&amp;"\"&amp;Values!$A$20&amp;"\"&amp;$E160),IF($Z160="pr",HYPERLINK(Values!$C$44,Values!$A$46&amp;"\"&amp;Values!$A$19),IF($Z160="ex",HYPERLINK(Values!$B$54,Values!$A$53&amp;" folder "&amp;$G160),IF($Z160="","What type of script is it?",IF($Z160="mc",HYPERLINK(Values!$B$57&amp;"\"&amp;$E160,Values!$A$55&amp;" "&amp;$E160&amp;"\"&amp;$G160),HYPERLINK(Values!$B$3&amp;F160&amp;"\"&amp;$H160,"OWNED\"&amp;$E160&amp;"\"&amp;$H160&amp;"\"))))))))))</f>
        <v>CC 2017\Scripts</v>
      </c>
      <c r="AC160" s="2" t="str">
        <f>IF($M160=0,"CS6 unsupported",IF(AND($M160=1,$Z160="un"),HYPERLINK(Values!$B$69,Values!$A$68),IF(AND($M160=1,$Z160="s"),HYPERLINK(Values!$C$17,Values!$A$15&amp;"\"&amp;Values!$A$17),IF(AND($M160=1,$Z160="ui"),HYPERLINK(Values!$C$18,Values!$A$15&amp;"\"&amp;Values!$A$18),IF(AND($M160=1,$Z160="c"),HYPERLINK(Values!$C$4,Values!$A$4),IF(AND($M160=1,$Z160="p"),HYPERLINK(Values!$C$20&amp;"\"&amp;$E160,Values!$A$15&amp;"\"&amp;Values!$A$20&amp;"\"&amp;$E160),IF(AND($M160=1,$Z160="pr"),HYPERLINK(Values!$C$19,Values!$A$15&amp;"\"&amp;Values!$A$19),IF(AND($M160=1,$Z160="mc"),HYPERLINK(Values!$B$56,Values!$A$55&amp;" "&amp;$G160),IF(AND($M160=1,$Z160=""),"What type of script is it?",HYPERLINK(Values!$B$3&amp;E160&amp;"\"&amp;$H160,"OWNED\"&amp;$E160&amp;"\"&amp;$H160&amp;"\"))))))))))</f>
        <v>CS6\Scripts</v>
      </c>
      <c r="AD160" s="1"/>
      <c r="AE160" t="s">
        <v>852</v>
      </c>
      <c r="AH160" s="37">
        <f t="shared" si="31"/>
        <v>0</v>
      </c>
      <c r="AI160" s="37">
        <f>IFERROR(IF(AE160="s",AH160*Values!$C$1,AF160*Values!$C$1),"")</f>
        <v>0</v>
      </c>
      <c r="AJ160" s="1"/>
    </row>
    <row r="161" spans="1:36" x14ac:dyDescent="0.25">
      <c r="A161" s="1"/>
      <c r="B161" s="72">
        <v>1</v>
      </c>
      <c r="C161" s="70">
        <v>100830162</v>
      </c>
      <c r="D161" s="7">
        <v>43296</v>
      </c>
      <c r="E161" s="5" t="s">
        <v>1942</v>
      </c>
      <c r="F161" s="5" t="s">
        <v>1943</v>
      </c>
      <c r="G161" s="5" t="s">
        <v>1944</v>
      </c>
      <c r="H161" t="s">
        <v>1945</v>
      </c>
      <c r="I161" s="2" t="str">
        <f t="shared" si="33"/>
        <v>https://aescripts.com/masks-to-cropped-layers</v>
      </c>
      <c r="J161" t="s">
        <v>116</v>
      </c>
      <c r="K161" s="2" t="str">
        <f t="shared" si="26"/>
        <v>No license required</v>
      </c>
      <c r="L161" s="5" t="s">
        <v>188</v>
      </c>
      <c r="M161" s="72">
        <v>1</v>
      </c>
      <c r="N161" t="str">
        <f t="shared" si="34"/>
        <v>YES</v>
      </c>
      <c r="O161" s="15" t="s">
        <v>188</v>
      </c>
      <c r="P161" s="15" t="s">
        <v>98</v>
      </c>
      <c r="Q161" s="1" t="s">
        <v>241</v>
      </c>
      <c r="R161" s="11">
        <v>43193</v>
      </c>
      <c r="S161" s="1" t="s">
        <v>106</v>
      </c>
      <c r="T161" s="1" t="s">
        <v>1946</v>
      </c>
      <c r="U161" s="2" t="str">
        <f t="shared" si="32"/>
        <v>masks-to-cropped-layers help</v>
      </c>
      <c r="V161" s="1" t="s">
        <v>1947</v>
      </c>
      <c r="W161" s="2" t="str">
        <f>IF(J161="trial",HYPERLINK(Values!$C$2&amp;$E161,"*TRIAL* "&amp;$E161&amp;"\"&amp;$H161),HYPERLINK(Values!$B$3&amp;E161&amp;"\"&amp;$H161,"OWNED\"&amp;$E161&amp;"\"&amp;$H161&amp;"\"))</f>
        <v>OWNED\Chris Zwar\cz_maskstocroppedlayers_v01\</v>
      </c>
      <c r="X161" s="2" t="s">
        <v>44</v>
      </c>
      <c r="Y161" s="15" t="s">
        <v>72</v>
      </c>
      <c r="Z161" s="15" t="s">
        <v>72</v>
      </c>
      <c r="AA161" s="2" t="str">
        <f>IF($Z161="s",HYPERLINK(Values!$C$47,Values!$A$46&amp;"\"&amp;Values!$A$17),IF($Z161="ui",HYPERLINK(Values!$C$48,Values!$A$46&amp;"\"&amp;Values!$A$18),IF($Z161="c",HYPERLINK(Values!$C$4,Values!$A$4),IF($Z161="p",HYPERLINK(Values!$C$50&amp;"\"&amp;$E161,Values!$A$46&amp;"\"&amp;Values!$A$20&amp;"\"&amp;$E161),IF($Z161="pr",HYPERLINK(Values!$C$49,Values!$A$46&amp;"\"&amp;Values!$A$19),IF($Z161="ex",HYPERLINK(Values!$B$54,Values!$A$53&amp;" folder "&amp;$G161),IF($Z161="","What type of script is it?",IF($Z161="mc",HYPERLINK(Values!$B$57&amp;"\"&amp;$E161,Values!$A$55&amp;" "&amp;$E161&amp;"\"&amp;$G161),HYPERLINK(Values!$B$3&amp;E161&amp;"\"&amp;$H161,"OWNED\"&amp;$E161&amp;"\"&amp;$H161&amp;"\")))))))))</f>
        <v>CC 2018\ScriptUI Panels</v>
      </c>
      <c r="AB161" s="2" t="str">
        <f>IF($Z161="un",HYPERLINK(Values!$B$73,Values!$A$68),IF($Z161="s",HYPERLINK(Values!$C$41,Values!$A$40&amp;"\"&amp;Values!$A$17),IF($Z161="ui",HYPERLINK(Values!$C$42,Values!$A$40&amp;"\"&amp;Values!$A$18),IF($Z161="c",HYPERLINK(Values!$C$4,Values!$A$4),IF($Z161="p",HYPERLINK(Values!$C$45&amp;"\"&amp;$E161,Values!$A$40&amp;"\"&amp;Values!$A$20&amp;"\"&amp;$E161),IF($Z161="pr",HYPERLINK(Values!$C$44,Values!$A$46&amp;"\"&amp;Values!$A$19),IF($Z161="ex",HYPERLINK(Values!$B$54,Values!$A$53&amp;" folder "&amp;$G161),IF($Z161="","What type of script is it?",IF($Z161="mc",HYPERLINK(Values!$B$57&amp;"\"&amp;$E161,Values!$A$55&amp;" "&amp;$E161&amp;"\"&amp;$G161),HYPERLINK(Values!$B$3&amp;F161&amp;"\"&amp;$H161,"OWNED\"&amp;$E161&amp;"\"&amp;$H161&amp;"\"))))))))))</f>
        <v>CC 2017\ScriptUI Panels</v>
      </c>
      <c r="AC161" s="2" t="str">
        <f>IF($M161=0,"CS6 unsupported",IF(AND($M161=1,$Z161="un"),HYPERLINK(Values!$B$69,Values!$A$68),IF(AND($M161=1,$Z161="s"),HYPERLINK(Values!$C$17,Values!$A$15&amp;"\"&amp;Values!$A$17),IF(AND($M161=1,$Z161="ui"),HYPERLINK(Values!$C$18,Values!$A$15&amp;"\"&amp;Values!$A$18),IF(AND($M161=1,$Z161="c"),HYPERLINK(Values!$C$4,Values!$A$4),IF(AND($M161=1,$Z161="p"),HYPERLINK(Values!$C$20&amp;"\"&amp;$E161,Values!$A$15&amp;"\"&amp;Values!$A$20&amp;"\"&amp;$E161),IF(AND($M161=1,$Z161="pr"),HYPERLINK(Values!$C$19,Values!$A$15&amp;"\"&amp;Values!$A$19),IF(AND($M161=1,$Z161="mc"),HYPERLINK(Values!$B$56,Values!$A$55&amp;" "&amp;$G161),IF(AND($M161=1,$Z161=""),"What type of script is it?",HYPERLINK(Values!$B$3&amp;E161&amp;"\"&amp;$H161,"OWNED\"&amp;$E161&amp;"\"&amp;$H161&amp;"\"))))))))))</f>
        <v>CS6\ScriptUI Panels</v>
      </c>
      <c r="AD161" s="1"/>
      <c r="AE161" t="s">
        <v>852</v>
      </c>
      <c r="AF161" s="57">
        <v>9.99</v>
      </c>
      <c r="AH161" s="37">
        <f t="shared" si="31"/>
        <v>0</v>
      </c>
      <c r="AI161" s="37">
        <f>IFERROR(IF(AE161="s",AH161*Values!$C$1,AF161*Values!$C$1),"")</f>
        <v>13.686300000000001</v>
      </c>
      <c r="AJ161" s="1"/>
    </row>
    <row r="162" spans="1:36" x14ac:dyDescent="0.25">
      <c r="A162" s="1"/>
      <c r="B162" s="72">
        <v>1</v>
      </c>
      <c r="C162" s="70">
        <v>100840581</v>
      </c>
      <c r="D162" s="7">
        <v>43315</v>
      </c>
      <c r="E162" s="5" t="s">
        <v>1948</v>
      </c>
      <c r="F162" s="5" t="s">
        <v>1949</v>
      </c>
      <c r="G162" s="5" t="s">
        <v>1950</v>
      </c>
      <c r="H162" t="s">
        <v>1951</v>
      </c>
      <c r="I162" s="2" t="str">
        <f t="shared" si="33"/>
        <v>https://aescripts.com/boxcam</v>
      </c>
      <c r="J162" t="s">
        <v>116</v>
      </c>
      <c r="K162" s="2" t="str">
        <f t="shared" ref="K162:K171" si="35">HYPERLINK("https://aescripts.com/downloadable/customer/products/",J162)</f>
        <v>No license required</v>
      </c>
      <c r="L162" s="5" t="s">
        <v>13</v>
      </c>
      <c r="M162" s="72">
        <v>1</v>
      </c>
      <c r="N162" t="str">
        <f t="shared" si="34"/>
        <v>YES</v>
      </c>
      <c r="O162" s="15" t="s">
        <v>13</v>
      </c>
      <c r="P162" s="15" t="s">
        <v>98</v>
      </c>
      <c r="Q162" s="1" t="s">
        <v>241</v>
      </c>
      <c r="R162" s="11">
        <v>43298</v>
      </c>
      <c r="S162" s="1" t="s">
        <v>106</v>
      </c>
      <c r="T162" s="1" t="s">
        <v>1952</v>
      </c>
      <c r="U162" s="2" t="str">
        <f t="shared" si="32"/>
        <v>boxcam help</v>
      </c>
      <c r="V162" s="1" t="s">
        <v>1953</v>
      </c>
      <c r="W162" s="2" t="str">
        <f>IF(J162="trial",HYPERLINK(Values!$C$2&amp;$E162,"*TRIAL* "&amp;$E162&amp;"\"&amp;$H162),HYPERLINK(Values!$B$3&amp;E162&amp;"\"&amp;$H162,"OWNED\"&amp;$E162&amp;"\"&amp;$H162&amp;"\"))</f>
        <v>OWNED\Rebane\boxcam_v1.2\</v>
      </c>
      <c r="X162" s="2" t="s">
        <v>44</v>
      </c>
      <c r="Y162" s="15" t="s">
        <v>72</v>
      </c>
      <c r="Z162" s="15" t="s">
        <v>72</v>
      </c>
      <c r="AA162" s="2" t="str">
        <f>IF($Z162="s",HYPERLINK(Values!$C$47,Values!$A$46&amp;"\"&amp;Values!$A$17),IF($Z162="ui",HYPERLINK(Values!$C$48,Values!$A$46&amp;"\"&amp;Values!$A$18),IF($Z162="c",HYPERLINK(Values!$C$4,Values!$A$4),IF($Z162="p",HYPERLINK(Values!$C$50&amp;"\"&amp;$E162,Values!$A$46&amp;"\"&amp;Values!$A$20&amp;"\"&amp;$E162),IF($Z162="pr",HYPERLINK(Values!$C$49,Values!$A$46&amp;"\"&amp;Values!$A$19),IF($Z162="ex",HYPERLINK(Values!$B$54,Values!$A$53&amp;" folder "&amp;$G162),IF($Z162="","What type of script is it?",IF($Z162="mc",HYPERLINK(Values!$B$57&amp;"\"&amp;$E162,Values!$A$55&amp;" "&amp;$E162&amp;"\"&amp;$G162),HYPERLINK(Values!$B$3&amp;E162&amp;"\"&amp;$H162,"OWNED\"&amp;$E162&amp;"\"&amp;$H162&amp;"\")))))))))</f>
        <v>CC 2018\ScriptUI Panels</v>
      </c>
      <c r="AB162" s="2" t="str">
        <f>IF($Z162="un",HYPERLINK(Values!$B$73,Values!$A$68),IF($Z162="s",HYPERLINK(Values!$C$41,Values!$A$40&amp;"\"&amp;Values!$A$17),IF($Z162="ui",HYPERLINK(Values!$C$42,Values!$A$40&amp;"\"&amp;Values!$A$18),IF($Z162="c",HYPERLINK(Values!$C$4,Values!$A$4),IF($Z162="p",HYPERLINK(Values!$C$45&amp;"\"&amp;$E162,Values!$A$40&amp;"\"&amp;Values!$A$20&amp;"\"&amp;$E162),IF($Z162="pr",HYPERLINK(Values!$C$44,Values!$A$46&amp;"\"&amp;Values!$A$19),IF($Z162="ex",HYPERLINK(Values!$B$54,Values!$A$53&amp;" folder "&amp;$G162),IF($Z162="","What type of script is it?",IF($Z162="mc",HYPERLINK(Values!$B$57&amp;"\"&amp;$E162,Values!$A$55&amp;" "&amp;$E162&amp;"\"&amp;$G162),HYPERLINK(Values!$B$3&amp;F162&amp;"\"&amp;$H162,"OWNED\"&amp;$E162&amp;"\"&amp;$H162&amp;"\"))))))))))</f>
        <v>CC 2017\ScriptUI Panels</v>
      </c>
      <c r="AC162" s="2" t="str">
        <f>IF($M162=0,"CS6 unsupported",IF(AND($M162=1,$Z162="un"),HYPERLINK(Values!$B$69,Values!$A$68),IF(AND($M162=1,$Z162="s"),HYPERLINK(Values!$C$17,Values!$A$15&amp;"\"&amp;Values!$A$17),IF(AND($M162=1,$Z162="ui"),HYPERLINK(Values!$C$18,Values!$A$15&amp;"\"&amp;Values!$A$18),IF(AND($M162=1,$Z162="c"),HYPERLINK(Values!$C$4,Values!$A$4),IF(AND($M162=1,$Z162="p"),HYPERLINK(Values!$C$20&amp;"\"&amp;$E162,Values!$A$15&amp;"\"&amp;Values!$A$20&amp;"\"&amp;$E162),IF(AND($M162=1,$Z162="pr"),HYPERLINK(Values!$C$19,Values!$A$15&amp;"\"&amp;Values!$A$19),IF(AND($M162=1,$Z162="mc"),HYPERLINK(Values!$B$56,Values!$A$55&amp;" "&amp;$G162),IF(AND($M162=1,$Z162=""),"What type of script is it?",HYPERLINK(Values!$B$3&amp;E162&amp;"\"&amp;$H162,"OWNED\"&amp;$E162&amp;"\"&amp;$H162&amp;"\"))))))))))</f>
        <v>CS6\ScriptUI Panels</v>
      </c>
      <c r="AD162" s="1"/>
      <c r="AE162" t="s">
        <v>852</v>
      </c>
      <c r="AH162" s="37">
        <f t="shared" si="31"/>
        <v>0</v>
      </c>
      <c r="AI162" s="37">
        <f>IFERROR(IF(AE162="s",AH162*Values!$C$1,AF162*Values!$C$1),"")</f>
        <v>0</v>
      </c>
      <c r="AJ162" s="1"/>
    </row>
    <row r="163" spans="1:36" x14ac:dyDescent="0.25">
      <c r="A163" s="1" t="s">
        <v>261</v>
      </c>
      <c r="B163" s="72">
        <v>1</v>
      </c>
      <c r="C163" s="70">
        <v>101044299</v>
      </c>
      <c r="D163" s="7">
        <v>43638</v>
      </c>
      <c r="E163" s="5" t="s">
        <v>1948</v>
      </c>
      <c r="F163" s="5" t="s">
        <v>1954</v>
      </c>
      <c r="G163" s="5" t="s">
        <v>1950</v>
      </c>
      <c r="H163" t="s">
        <v>1955</v>
      </c>
      <c r="I163" s="2" t="str">
        <f>HYPERLINK("https://aescripts.com/"&amp;G163)</f>
        <v>https://aescripts.com/boxcam</v>
      </c>
      <c r="J163" t="s">
        <v>1956</v>
      </c>
      <c r="K163" s="2" t="str">
        <f>HYPERLINK("https://aescripts.com/downloadable/customer/products/",J163)</f>
        <v>REBC2*LUC*TRUDEL*344423285281047SUL1</v>
      </c>
      <c r="L163" s="5" t="s">
        <v>13</v>
      </c>
      <c r="M163" s="72">
        <v>1</v>
      </c>
      <c r="N163" t="str">
        <f>IF(OR(M163=1,L163="CS6",P163="CS6"),"YES",IF(OR(M163=0,M163=""),"NO"))</f>
        <v>YES</v>
      </c>
      <c r="O163" s="15" t="s">
        <v>13</v>
      </c>
      <c r="P163" s="15" t="s">
        <v>98</v>
      </c>
      <c r="Q163" s="1" t="s">
        <v>1178</v>
      </c>
      <c r="R163" s="68">
        <v>43629</v>
      </c>
      <c r="S163" s="1" t="s">
        <v>106</v>
      </c>
      <c r="T163" s="1" t="s">
        <v>1952</v>
      </c>
      <c r="U163" s="2" t="str">
        <f t="shared" si="32"/>
        <v>boxcam help</v>
      </c>
      <c r="V163" s="1" t="s">
        <v>1957</v>
      </c>
      <c r="W163" s="2" t="str">
        <f>IF(J163="trial",HYPERLINK(Values!$C$2&amp;$E163,"*TRIAL* "&amp;$E163&amp;"\"&amp;$H163),HYPERLINK(Values!$B$3&amp;E163&amp;"\"&amp;$H163,"OWNED\"&amp;$E163&amp;"\"&amp;$H163&amp;"\"))</f>
        <v>OWNED\Rebane\boxcam_2.4\</v>
      </c>
      <c r="X163" s="2" t="s">
        <v>44</v>
      </c>
      <c r="Y163" s="15" t="s">
        <v>72</v>
      </c>
      <c r="Z163" s="15" t="s">
        <v>72</v>
      </c>
      <c r="AA163" s="2" t="str">
        <f>IF($Z163="s",HYPERLINK(Values!$C$47,Values!$A$46&amp;"\"&amp;Values!$A$17),IF($Z163="ui",HYPERLINK(Values!$C$48,Values!$A$46&amp;"\"&amp;Values!$A$18),IF($Z163="c",HYPERLINK(Values!$C$4,Values!$A$4),IF($Z163="p",HYPERLINK(Values!$C$50&amp;"\"&amp;$E163,Values!$A$46&amp;"\"&amp;Values!$A$20&amp;"\"&amp;$E163),IF($Z163="pr",HYPERLINK(Values!$C$49,Values!$A$46&amp;"\"&amp;Values!$A$19),IF($Z163="ex",HYPERLINK(Values!$B$54,Values!$A$53&amp;" folder "&amp;$G163),IF($Z163="","What type of script is it?",IF($Z163="mc",HYPERLINK(Values!$B$57&amp;"\"&amp;$E163,Values!$A$55&amp;" "&amp;$E163&amp;"\"&amp;$G163),HYPERLINK(Values!$B$3&amp;E163&amp;"\"&amp;$H163,"OWNED\"&amp;$E163&amp;"\"&amp;$H163&amp;"\")))))))))</f>
        <v>CC 2018\ScriptUI Panels</v>
      </c>
      <c r="AB163" s="2" t="str">
        <f>IF($Z163="un",HYPERLINK(Values!$B$73,Values!$A$68),IF($Z163="s",HYPERLINK(Values!$C$41,Values!$A$40&amp;"\"&amp;Values!$A$17),IF($Z163="ui",HYPERLINK(Values!$C$42,Values!$A$40&amp;"\"&amp;Values!$A$18),IF($Z163="c",HYPERLINK(Values!$C$4,Values!$A$4),IF($Z163="p",HYPERLINK(Values!$C$45&amp;"\"&amp;$E163,Values!$A$40&amp;"\"&amp;Values!$A$20&amp;"\"&amp;$E163),IF($Z163="pr",HYPERLINK(Values!$C$44,Values!$A$46&amp;"\"&amp;Values!$A$19),IF($Z163="ex",HYPERLINK(Values!$B$54,Values!$A$53&amp;" folder "&amp;$G163),IF($Z163="","What type of script is it?",IF($Z163="mc",HYPERLINK(Values!$B$57&amp;"\"&amp;$E163,Values!$A$55&amp;" "&amp;$E163&amp;"\"&amp;$G163),HYPERLINK(Values!$B$3&amp;F163&amp;"\"&amp;$H163,"OWNED\"&amp;$E163&amp;"\"&amp;$H163&amp;"\"))))))))))</f>
        <v>CC 2017\ScriptUI Panels</v>
      </c>
      <c r="AC163" s="2" t="str">
        <f>IF($M163=0,"CS6 unsupported",IF(AND($M163=1,$Z163="un"),HYPERLINK(Values!$B$69,Values!$A$68),IF(AND($M163=1,$Z163="s"),HYPERLINK(Values!$C$17,Values!$A$15&amp;"\"&amp;Values!$A$17),IF(AND($M163=1,$Z163="ui"),HYPERLINK(Values!$C$18,Values!$A$15&amp;"\"&amp;Values!$A$18),IF(AND($M163=1,$Z163="c"),HYPERLINK(Values!$C$4,Values!$A$4),IF(AND($M163=1,$Z163="p"),HYPERLINK(Values!$C$20&amp;"\"&amp;$E163,Values!$A$15&amp;"\"&amp;Values!$A$20&amp;"\"&amp;$E163),IF(AND($M163=1,$Z163="pr"),HYPERLINK(Values!$C$19,Values!$A$15&amp;"\"&amp;Values!$A$19),IF(AND($M163=1,$Z163="mc"),HYPERLINK(Values!$B$56,Values!$A$55&amp;" "&amp;$G163),IF(AND($M163=1,$Z163=""),"What type of script is it?",HYPERLINK(Values!$B$3&amp;E163&amp;"\"&amp;$H163,"OWNED\"&amp;$E163&amp;"\"&amp;$H163&amp;"\"))))))))))</f>
        <v>CS6\ScriptUI Panels</v>
      </c>
      <c r="AD163" s="1"/>
      <c r="AE163" t="s">
        <v>852</v>
      </c>
      <c r="AH163" s="37">
        <f>IF(AE163="s",AF163*0.75,IF(AE163="n",AF163*0,""))</f>
        <v>0</v>
      </c>
      <c r="AI163" s="37">
        <f>IFERROR(IF(AE163="s",AH163*Values!$C$1,AF163*Values!$C$1),"")</f>
        <v>0</v>
      </c>
      <c r="AJ163" s="1"/>
    </row>
    <row r="164" spans="1:36" x14ac:dyDescent="0.25">
      <c r="A164" s="1"/>
      <c r="B164" s="73">
        <v>1</v>
      </c>
      <c r="C164" s="70">
        <v>100843631</v>
      </c>
      <c r="D164" s="7">
        <v>43320</v>
      </c>
      <c r="E164" s="5" t="s">
        <v>200</v>
      </c>
      <c r="F164" s="5" t="s">
        <v>1958</v>
      </c>
      <c r="G164" s="5" t="s">
        <v>1959</v>
      </c>
      <c r="H164" s="5"/>
      <c r="I164" s="2" t="str">
        <f>HYPERLINK("https://aescripts.com/"&amp;G164)</f>
        <v>https://aescripts.com/qp-nuclear-lut</v>
      </c>
      <c r="J164" t="s">
        <v>41</v>
      </c>
      <c r="K164" s="2" t="str">
        <f>HYPERLINK("https://aescripts.com/downloadable/customer/products/",J164)</f>
        <v>trial</v>
      </c>
      <c r="L164" s="5" t="s">
        <v>196</v>
      </c>
      <c r="M164" s="72">
        <v>1</v>
      </c>
      <c r="N164" t="str">
        <f>IF(OR(M164=1,L164="CS6",O164="CS6"),"YES",IF(OR(M164=0,M164=""),"NO"))</f>
        <v>YES</v>
      </c>
      <c r="O164" s="15" t="s">
        <v>196</v>
      </c>
      <c r="P164" s="15" t="s">
        <v>124</v>
      </c>
      <c r="Q164" s="1" t="s">
        <v>197</v>
      </c>
      <c r="R164" s="11">
        <v>41825</v>
      </c>
      <c r="S164" s="1"/>
      <c r="T164" s="1"/>
      <c r="U164" s="2" t="str">
        <f>IF($V164="",HYPERLINK("https://aescripts.com/"&amp;$G164,$G164&amp;" help"),HYPERLINK($V164,$G164&amp;" help"))</f>
        <v>qp-nuclear-lut help</v>
      </c>
      <c r="V164" s="1"/>
      <c r="W164" s="2" t="str">
        <f>IF(J164="trial",HYPERLINK(Values!$C$2&amp;$E164&amp;"\"&amp;$H164,"*TRIAL* "&amp;$E164&amp;"\"&amp;$H164),HYPERLINK(Values!$B$3&amp;E164&amp;"\"&amp;$H164,"OWNED\"&amp;$E164&amp;"\"&amp;$H164&amp;"\"))</f>
        <v>*TRIAL* Quarterlight Pictures\</v>
      </c>
      <c r="X164" s="2" t="s">
        <v>44</v>
      </c>
      <c r="Y164" s="15"/>
      <c r="Z164" s="15"/>
      <c r="AA164" s="2" t="str">
        <f>IF(AND($Z164="s",$J164="trial"),HYPERLINK(Values!$C$47&amp;"\TRIALS",Values!$A$46&amp;"\"&amp;Values!$A$17&amp;"\TRIALS"),IF($Z164="s",HYPERLINK(Values!$C$47,Values!$A$46&amp;"\"&amp;Values!$A$17),IF($Z164="ui",HYPERLINK(Values!$C$48,Values!$A$46&amp;"\"&amp;Values!$A$18),IF($Z164="c",HYPERLINK(Values!$C$4,Values!$A$4),IF($Z164="p",HYPERLINK(Values!$C$50&amp;"\"&amp;$E164,Values!$A$46&amp;"\"&amp;Values!$A$20&amp;"\"&amp;$E164),IF($Z164="pr",HYPERLINK(Values!$C$49,Values!$A$46&amp;"\"&amp;Values!$A$19),IF($Z164="ex",HYPERLINK(Values!$B$54,Values!$A$53&amp;" folder "&amp;$G164),IF($Z164="","What type of script is it?",IF($Z164="mc",HYPERLINK(Values!$B$57&amp;"\"&amp;$E164,Values!$A$55&amp;" "&amp;$E164&amp;"\"&amp;$G164),HYPERLINK(Values!$B$3&amp;E164&amp;"\"&amp;$H164,"OWNED\"&amp;$E164&amp;"\"&amp;$H164&amp;"\"))))))))))</f>
        <v>What type of script is it?</v>
      </c>
      <c r="AB164" s="2" t="str">
        <f>IF($Z164="un",HYPERLINK(Values!$B$73,Values!$A$68),IF($Z164="s",HYPERLINK(Values!$C$41,Values!$A$40&amp;"\"&amp;Values!$A$17),IF($Z164="ui",HYPERLINK(Values!$C$42,Values!$A$40&amp;"\"&amp;Values!$A$18),IF($Z164="c",HYPERLINK(Values!$C$4,Values!$A$4),IF($Z164="p",HYPERLINK(Values!$C$45&amp;"\"&amp;$E164,Values!$A$40&amp;"\"&amp;Values!$A$20&amp;"\"&amp;$E164),IF($Z164="pr",HYPERLINK(Values!$C$44,Values!$A$46&amp;"\"&amp;Values!$A$19),IF($Z164="ex",HYPERLINK(Values!$B$54,Values!$A$53&amp;" folder "&amp;$G164),IF($Z164="","What type of script is it?",IF($Z164="mc",HYPERLINK(Values!$B$57&amp;"\"&amp;$E164,Values!$A$55&amp;" "&amp;$E164&amp;"\"&amp;$G164),HYPERLINK(Values!$B$3&amp;F164&amp;"\"&amp;$H164,"OWNED\"&amp;$E164&amp;"\"&amp;$H164&amp;"\"))))))))))</f>
        <v>What type of script is it?</v>
      </c>
      <c r="AC164" s="2" t="str">
        <f>IF($M164=0,"CS6 unsupported",IF(AND($M164=1,$Z164="un"),HYPERLINK(Values!$B$69,Values!$A$68),IF(AND($M164=1,$Z164="s",$J164="trial"),HYPERLINK(Values!$C$17&amp;"\TRIALS",Values!A$15&amp;" "&amp;Values!$A$17&amp;"\TRIALS"),IF(AND($M164=1,$Z164="s"),HYPERLINK(Values!$C$17,Values!$A$15&amp;"\"&amp;Values!$A$17),IF(AND($M164=1,$Z164="ui"),HYPERLINK(Values!$C$18,Values!$A$15&amp;"\"&amp;Values!$A$18),IF(AND($M164=1,$Z164="c"),HYPERLINK(Values!$C$4,Values!$A$4),IF(AND($M164=1,$Z164="p"),HYPERLINK(Values!$C$20&amp;"\"&amp;$E164,Values!$A$15&amp;"\"&amp;Values!$A$20&amp;"\"&amp;$E164),IF(AND($M164=1,$Z164="pr"),HYPERLINK(Values!$C$19,Values!$A$15&amp;"\"&amp;Values!$A$19),IF(AND($M164=1,$Z164="mc"),HYPERLINK(Values!$B$56,Values!$A$55&amp;" "&amp;$G164),IF(AND($M164=1,$Z164=""),"What type of script is it?",HYPERLINK(Values!$B$3&amp;E164&amp;"\"&amp;$H164,"OWNED\"&amp;$E164&amp;"\"&amp;$H164&amp;"\")))))))))))</f>
        <v>What type of script is it?</v>
      </c>
      <c r="AD164" s="1"/>
      <c r="AE164" t="s">
        <v>852</v>
      </c>
      <c r="AH164" s="37">
        <f>IF(AE164="s",AF164*0.75,IF(AE164="n",AF164*0,""))</f>
        <v>0</v>
      </c>
      <c r="AI164" s="37">
        <f>IFERROR(IF(AE164="s",AH164*Values!$C$1,AF164*Values!$C$1),"")</f>
        <v>0</v>
      </c>
      <c r="AJ164" s="1"/>
    </row>
    <row r="165" spans="1:36" x14ac:dyDescent="0.25">
      <c r="A165" s="1"/>
      <c r="B165" s="72">
        <v>1</v>
      </c>
      <c r="C165" s="70">
        <v>100920712</v>
      </c>
      <c r="D165" s="7">
        <v>41200</v>
      </c>
      <c r="E165" s="5" t="s">
        <v>545</v>
      </c>
      <c r="F165" s="5" t="s">
        <v>1960</v>
      </c>
      <c r="G165" s="5" t="s">
        <v>1961</v>
      </c>
      <c r="H165" t="s">
        <v>1962</v>
      </c>
      <c r="I165" s="2" t="str">
        <f t="shared" si="33"/>
        <v>https://aescripts.com/fx-gradient</v>
      </c>
      <c r="J165" t="s">
        <v>116</v>
      </c>
      <c r="K165" s="2" t="str">
        <f t="shared" si="35"/>
        <v>No license required</v>
      </c>
      <c r="L165" s="5"/>
      <c r="M165" s="72">
        <v>1</v>
      </c>
      <c r="N165" t="str">
        <f t="shared" si="34"/>
        <v>YES</v>
      </c>
      <c r="O165" s="15" t="s">
        <v>13</v>
      </c>
      <c r="P165" s="15" t="s">
        <v>230</v>
      </c>
      <c r="Q165" s="1" t="s">
        <v>241</v>
      </c>
      <c r="R165" s="11">
        <v>43444</v>
      </c>
      <c r="S165" s="1" t="s">
        <v>106</v>
      </c>
      <c r="T165" s="1" t="s">
        <v>1963</v>
      </c>
      <c r="U165" s="2" t="str">
        <f t="shared" si="32"/>
        <v>fx-gradient help</v>
      </c>
      <c r="V165" s="1" t="s">
        <v>1964</v>
      </c>
      <c r="W165" s="2" t="str">
        <f>IF(J165="trial",HYPERLINK(Values!$C$2&amp;$E165,"*TRIAL* "&amp;$E165&amp;"\"&amp;$H165),HYPERLINK(Values!$B$3&amp;E165&amp;"\"&amp;$H165,"OWNED\"&amp;$E165&amp;"\"&amp;$H165&amp;"\"))</f>
        <v>OWNED\Fremox\fxgradient_v1.0\</v>
      </c>
      <c r="X165" s="2" t="s">
        <v>44</v>
      </c>
      <c r="Y165" s="15" t="s">
        <v>72</v>
      </c>
      <c r="Z165" s="15" t="s">
        <v>72</v>
      </c>
      <c r="AA165" s="2" t="str">
        <f>IF($Z165="s",HYPERLINK(Values!$C$47,Values!$A$46&amp;"\"&amp;Values!$A$17),IF($Z165="ui",HYPERLINK(Values!$C$48,Values!$A$46&amp;"\"&amp;Values!$A$18),IF($Z165="c",HYPERLINK(Values!$C$4,Values!$A$4),IF($Z165="p",HYPERLINK(Values!$C$50&amp;"\"&amp;$E165,Values!$A$46&amp;"\"&amp;Values!$A$20&amp;"\"&amp;$E165),IF($Z165="pr",HYPERLINK(Values!$C$49,Values!$A$46&amp;"\"&amp;Values!$A$19),IF($Z165="ex",HYPERLINK(Values!$B$54,Values!$A$53&amp;" folder "&amp;$G165),IF($Z165="","What type of script is it?",IF($Z165="mc",HYPERLINK(Values!$B$57&amp;"\"&amp;$E165,Values!$A$55&amp;" "&amp;$E165&amp;"\"&amp;$G165),HYPERLINK(Values!$B$3&amp;E165&amp;"\"&amp;$H165,"OWNED\"&amp;$E165&amp;"\"&amp;$H165&amp;"\")))))))))</f>
        <v>CC 2018\ScriptUI Panels</v>
      </c>
      <c r="AB165" s="2" t="str">
        <f>IF($Z165="un",HYPERLINK(Values!$B$73,Values!$A$68),IF($Z165="s",HYPERLINK(Values!$C$41,Values!$A$40&amp;"\"&amp;Values!$A$17),IF($Z165="ui",HYPERLINK(Values!$C$42,Values!$A$40&amp;"\"&amp;Values!$A$18),IF($Z165="c",HYPERLINK(Values!$C$4,Values!$A$4),IF($Z165="p",HYPERLINK(Values!$C$45&amp;"\"&amp;$E165,Values!$A$40&amp;"\"&amp;Values!$A$20&amp;"\"&amp;$E165),IF($Z165="pr",HYPERLINK(Values!$C$44,Values!$A$46&amp;"\"&amp;Values!$A$19),IF($Z165="ex",HYPERLINK(Values!$B$54,Values!$A$53&amp;" folder "&amp;$G165),IF($Z165="","What type of script is it?",IF($Z165="mc",HYPERLINK(Values!$B$57&amp;"\"&amp;$E165,Values!$A$55&amp;" "&amp;$E165&amp;"\"&amp;$G165),HYPERLINK(Values!$B$3&amp;F165&amp;"\"&amp;$H165,"OWNED\"&amp;$E165&amp;"\"&amp;$H165&amp;"\"))))))))))</f>
        <v>CC 2017\ScriptUI Panels</v>
      </c>
      <c r="AC165" s="2" t="str">
        <f>IF($M165=0,"CS6 unsupported",IF(AND($M165=1,$Z165="un"),HYPERLINK(Values!$B$69,Values!$A$68),IF(AND($M165=1,$Z165="s"),HYPERLINK(Values!$C$17,Values!$A$15&amp;"\"&amp;Values!$A$17),IF(AND($M165=1,$Z165="ui"),HYPERLINK(Values!$C$18,Values!$A$15&amp;"\"&amp;Values!$A$18),IF(AND($M165=1,$Z165="c"),HYPERLINK(Values!$C$4,Values!$A$4),IF(AND($M165=1,$Z165="p"),HYPERLINK(Values!$C$20&amp;"\"&amp;$E165,Values!$A$15&amp;"\"&amp;Values!$A$20&amp;"\"&amp;$E165),IF(AND($M165=1,$Z165="pr"),HYPERLINK(Values!$C$19,Values!$A$15&amp;"\"&amp;Values!$A$19),IF(AND($M165=1,$Z165="mc"),HYPERLINK(Values!$B$56,Values!$A$55&amp;" "&amp;$G165),IF(AND($M165=1,$Z165=""),"What type of script is it?",HYPERLINK(Values!$B$3&amp;E165&amp;"\"&amp;$H165,"OWNED\"&amp;$E165&amp;"\"&amp;$H165&amp;"\"))))))))))</f>
        <v>CS6\ScriptUI Panels</v>
      </c>
      <c r="AD165" s="1"/>
      <c r="AE165" t="s">
        <v>852</v>
      </c>
      <c r="AH165" s="37">
        <f>IF(AE165="s",AF165*0.75,IF(AE165="n",AF165*0,""))</f>
        <v>0</v>
      </c>
      <c r="AI165" s="37">
        <f>IFERROR(IF(AE165="s",AH165*Values!$C$1,AF165*Values!$C$1),"")</f>
        <v>0</v>
      </c>
      <c r="AJ165" s="1"/>
    </row>
    <row r="166" spans="1:36" x14ac:dyDescent="0.25">
      <c r="A166" s="1"/>
      <c r="B166" s="72">
        <v>1</v>
      </c>
      <c r="C166" s="70" t="s">
        <v>93</v>
      </c>
      <c r="D166" t="s">
        <v>93</v>
      </c>
      <c r="E166" s="5" t="s">
        <v>1965</v>
      </c>
      <c r="F166" s="5" t="s">
        <v>1966</v>
      </c>
      <c r="G166" s="5" t="s">
        <v>1967</v>
      </c>
      <c r="I166" s="2" t="str">
        <f t="shared" si="33"/>
        <v>https://aescripts.com/keep-em-separated</v>
      </c>
      <c r="J166" t="s">
        <v>116</v>
      </c>
      <c r="K166" s="2" t="str">
        <f t="shared" si="35"/>
        <v>No license required</v>
      </c>
      <c r="L166" s="5" t="s">
        <v>188</v>
      </c>
      <c r="M166" s="72">
        <v>1</v>
      </c>
      <c r="N166" t="str">
        <f t="shared" si="34"/>
        <v>YES</v>
      </c>
      <c r="O166" s="15" t="s">
        <v>188</v>
      </c>
      <c r="P166" s="15" t="s">
        <v>231</v>
      </c>
      <c r="Q166" s="1" t="s">
        <v>197</v>
      </c>
      <c r="R166" s="11">
        <v>43794</v>
      </c>
      <c r="S166" s="1"/>
      <c r="T166" s="1"/>
      <c r="U166" s="2" t="str">
        <f t="shared" si="32"/>
        <v>keep-em-separated help</v>
      </c>
      <c r="V166" s="1"/>
      <c r="W166" s="2" t="str">
        <f>IF(J166="trial",HYPERLINK(Values!$C$2&amp;$E166,"*TRIAL* "&amp;$E166&amp;"\"&amp;$H166),HYPERLINK(Values!$B$3&amp;E166&amp;"\"&amp;$H166,"OWNED\"&amp;$E166&amp;"\"&amp;$H166&amp;"\"))</f>
        <v>OWNED\Doug Haus\\</v>
      </c>
      <c r="X166" s="2" t="s">
        <v>44</v>
      </c>
      <c r="Y166" s="15"/>
      <c r="Z166" s="15"/>
      <c r="AA166" s="2" t="str">
        <f>IF($Z166="s",HYPERLINK(Values!$C$47,Values!$A$46&amp;"\"&amp;Values!$A$17),IF($Z166="ui",HYPERLINK(Values!$C$48,Values!$A$46&amp;"\"&amp;Values!$A$18),IF($Z166="c",HYPERLINK(Values!$C$4,Values!$A$4),IF($Z166="p",HYPERLINK(Values!$C$50&amp;"\"&amp;$E166,Values!$A$46&amp;"\"&amp;Values!$A$20&amp;"\"&amp;$E166),IF($Z166="pr",HYPERLINK(Values!$C$49,Values!$A$46&amp;"\"&amp;Values!$A$19),IF($Z166="ex",HYPERLINK(Values!$B$54,Values!$A$53&amp;" folder "&amp;$G166),IF($Z166="","What type of script is it?",IF($Z166="mc",HYPERLINK(Values!$B$57&amp;"\"&amp;$E166,Values!$A$55&amp;" "&amp;$E166&amp;"\"&amp;$G166),HYPERLINK(Values!$B$3&amp;E166&amp;"\"&amp;$H166,"OWNED\"&amp;$E166&amp;"\"&amp;$H166&amp;"\")))))))))</f>
        <v>What type of script is it?</v>
      </c>
      <c r="AB166" s="2" t="str">
        <f>IF($Z166="un",HYPERLINK(Values!$B$73,Values!$A$68),IF($Z166="s",HYPERLINK(Values!$C$41,Values!$A$40&amp;"\"&amp;Values!$A$17),IF($Z166="ui",HYPERLINK(Values!$C$42,Values!$A$40&amp;"\"&amp;Values!$A$18),IF($Z166="c",HYPERLINK(Values!$C$4,Values!$A$4),IF($Z166="p",HYPERLINK(Values!$C$45&amp;"\"&amp;$E166,Values!$A$40&amp;"\"&amp;Values!$A$20&amp;"\"&amp;$E166),IF($Z166="pr",HYPERLINK(Values!$C$44,Values!$A$46&amp;"\"&amp;Values!$A$19),IF($Z166="ex",HYPERLINK(Values!$B$54,Values!$A$53&amp;" folder "&amp;$G166),IF($Z166="","What type of script is it?",IF($Z166="mc",HYPERLINK(Values!$B$57&amp;"\"&amp;$E166,Values!$A$55&amp;" "&amp;$E166&amp;"\"&amp;$G166),HYPERLINK(Values!$B$3&amp;F166&amp;"\"&amp;$H166,"OWNED\"&amp;$E166&amp;"\"&amp;$H166&amp;"\"))))))))))</f>
        <v>What type of script is it?</v>
      </c>
      <c r="AC166" s="2" t="str">
        <f>IF($M166=0,"CS6 unsupported",IF(AND($M166=1,$Z166="un"),HYPERLINK(Values!$B$69,Values!$A$68),IF(AND($M166=1,$Z166="s"),HYPERLINK(Values!$C$17,Values!$A$15&amp;"\"&amp;Values!$A$17),IF(AND($M166=1,$Z166="ui"),HYPERLINK(Values!$C$18,Values!$A$15&amp;"\"&amp;Values!$A$18),IF(AND($M166=1,$Z166="c"),HYPERLINK(Values!$C$4,Values!$A$4),IF(AND($M166=1,$Z166="p"),HYPERLINK(Values!$C$20&amp;"\"&amp;$E166,Values!$A$15&amp;"\"&amp;Values!$A$20&amp;"\"&amp;$E166),IF(AND($M166=1,$Z166="pr"),HYPERLINK(Values!$C$19,Values!$A$15&amp;"\"&amp;Values!$A$19),IF(AND($M166=1,$Z166="mc"),HYPERLINK(Values!$B$56,Values!$A$55&amp;" "&amp;$G166),IF(AND($M166=1,$Z166=""),"What type of script is it?",HYPERLINK(Values!$B$3&amp;E166&amp;"\"&amp;$H166,"OWNED\"&amp;$E166&amp;"\"&amp;$H166&amp;"\"))))))))))</f>
        <v>What type of script is it?</v>
      </c>
      <c r="AD166" s="1"/>
      <c r="AE166" t="s">
        <v>852</v>
      </c>
      <c r="AF166" s="57">
        <v>1</v>
      </c>
      <c r="AH166" s="37">
        <f t="shared" si="31"/>
        <v>0</v>
      </c>
      <c r="AI166" s="37">
        <f>IFERROR(IF(AE166="s",AH166*Values!$C$1,AF166*Values!$C$1),"")</f>
        <v>1.37</v>
      </c>
      <c r="AJ166" s="1"/>
    </row>
    <row r="167" spans="1:36" x14ac:dyDescent="0.25">
      <c r="A167" s="1"/>
      <c r="B167" s="72">
        <v>1</v>
      </c>
      <c r="C167" s="70" t="s">
        <v>93</v>
      </c>
      <c r="D167" t="s">
        <v>93</v>
      </c>
      <c r="E167" s="5" t="s">
        <v>4</v>
      </c>
      <c r="F167" s="5" t="s">
        <v>242</v>
      </c>
      <c r="G167" s="5" t="s">
        <v>243</v>
      </c>
      <c r="I167" s="2" t="str">
        <f t="shared" si="33"/>
        <v>https://aescripts.com/scriptname</v>
      </c>
      <c r="J167" t="s">
        <v>116</v>
      </c>
      <c r="K167" s="2" t="str">
        <f t="shared" si="35"/>
        <v>No license required</v>
      </c>
      <c r="L167" s="5"/>
      <c r="M167" s="72">
        <v>1</v>
      </c>
      <c r="N167" t="str">
        <f t="shared" si="34"/>
        <v>YES</v>
      </c>
      <c r="O167" s="15"/>
      <c r="P167" s="15"/>
      <c r="Q167" s="1"/>
      <c r="S167" s="1"/>
      <c r="T167" s="1"/>
      <c r="U167" s="2" t="str">
        <f t="shared" si="32"/>
        <v>scriptname help</v>
      </c>
      <c r="V167" s="1"/>
      <c r="W167" s="2" t="str">
        <f>IF(J167="trial",HYPERLINK(Values!$C$2&amp;$E167,"*TRIAL* "&amp;$E167&amp;"\"&amp;$H167),HYPERLINK(Values!$B$3&amp;E167&amp;"\"&amp;$H167,"OWNED\"&amp;$E167&amp;"\"&amp;$H167&amp;"\"))</f>
        <v>OWNED\Author\\</v>
      </c>
      <c r="X167" s="2" t="s">
        <v>44</v>
      </c>
      <c r="Y167" s="15"/>
      <c r="Z167" s="15"/>
      <c r="AA167" s="2" t="str">
        <f>IF($Z167="s",HYPERLINK(Values!$C$47,Values!$A$46&amp;"\"&amp;Values!$A$17),IF($Z167="ui",HYPERLINK(Values!$C$48,Values!$A$46&amp;"\"&amp;Values!$A$18),IF($Z167="c",HYPERLINK(Values!$C$4,Values!$A$4),IF($Z167="p",HYPERLINK(Values!$C$50&amp;"\"&amp;$E167,Values!$A$46&amp;"\"&amp;Values!$A$20&amp;"\"&amp;$E167),IF($Z167="pr",HYPERLINK(Values!$C$49,Values!$A$46&amp;"\"&amp;Values!$A$19),IF($Z167="ex",HYPERLINK(Values!$B$54,Values!$A$53&amp;" folder "&amp;$G167),IF($Z167="","What type of script is it?",IF($Z167="mc",HYPERLINK(Values!$B$57&amp;"\"&amp;$E167,Values!$A$55&amp;" "&amp;$E167&amp;"\"&amp;$G167),HYPERLINK(Values!$B$3&amp;E167&amp;"\"&amp;$H167,"OWNED\"&amp;$E167&amp;"\"&amp;$H167&amp;"\")))))))))</f>
        <v>What type of script is it?</v>
      </c>
      <c r="AB167" s="2" t="str">
        <f>IF($Z167="un",HYPERLINK(Values!$B$73,Values!$A$68),IF($Z167="s",HYPERLINK(Values!$C$41,Values!$A$40&amp;"\"&amp;Values!$A$17),IF($Z167="ui",HYPERLINK(Values!$C$42,Values!$A$40&amp;"\"&amp;Values!$A$18),IF($Z167="c",HYPERLINK(Values!$C$4,Values!$A$4),IF($Z167="p",HYPERLINK(Values!$C$45&amp;"\"&amp;$E167,Values!$A$40&amp;"\"&amp;Values!$A$20&amp;"\"&amp;$E167),IF($Z167="pr",HYPERLINK(Values!$C$44,Values!$A$46&amp;"\"&amp;Values!$A$19),IF($Z167="ex",HYPERLINK(Values!$B$54,Values!$A$53&amp;" folder "&amp;$G167),IF($Z167="","What type of script is it?",IF($Z167="mc",HYPERLINK(Values!$B$57&amp;"\"&amp;$E167,Values!$A$55&amp;" "&amp;$E167&amp;"\"&amp;$G167),HYPERLINK(Values!$B$3&amp;F167&amp;"\"&amp;$H167,"OWNED\"&amp;$E167&amp;"\"&amp;$H167&amp;"\"))))))))))</f>
        <v>What type of script is it?</v>
      </c>
      <c r="AC167" s="2" t="str">
        <f>IF($M167=0,"CS6 unsupported",IF(AND($M167=1,$Z167="un"),HYPERLINK(Values!$B$69,Values!$A$68),IF(AND($M167=1,$Z167="s"),HYPERLINK(Values!$C$17,Values!$A$15&amp;"\"&amp;Values!$A$17),IF(AND($M167=1,$Z167="ui"),HYPERLINK(Values!$C$18,Values!$A$15&amp;"\"&amp;Values!$A$18),IF(AND($M167=1,$Z167="c"),HYPERLINK(Values!$C$4,Values!$A$4),IF(AND($M167=1,$Z167="p"),HYPERLINK(Values!$C$20&amp;"\"&amp;$E167,Values!$A$15&amp;"\"&amp;Values!$A$20&amp;"\"&amp;$E167),IF(AND($M167=1,$Z167="pr"),HYPERLINK(Values!$C$19,Values!$A$15&amp;"\"&amp;Values!$A$19),IF(AND($M167=1,$Z167="mc"),HYPERLINK(Values!$B$56,Values!$A$55&amp;" "&amp;$G167),IF(AND($M167=1,$Z167=""),"What type of script is it?",HYPERLINK(Values!$B$3&amp;E167&amp;"\"&amp;$H167,"OWNED\"&amp;$E167&amp;"\"&amp;$H167&amp;"\"))))))))))</f>
        <v>What type of script is it?</v>
      </c>
      <c r="AD167" s="1"/>
      <c r="AE167" t="s">
        <v>852</v>
      </c>
      <c r="AH167" s="37">
        <f t="shared" si="31"/>
        <v>0</v>
      </c>
      <c r="AI167" s="37">
        <f>IFERROR(IF(AE167="s",AH167*Values!$C$1,AF167*Values!$C$1),"")</f>
        <v>0</v>
      </c>
      <c r="AJ167" s="1"/>
    </row>
    <row r="168" spans="1:36" x14ac:dyDescent="0.25">
      <c r="A168" s="1"/>
      <c r="B168" s="72">
        <v>1</v>
      </c>
      <c r="C168" s="70" t="s">
        <v>93</v>
      </c>
      <c r="D168" t="s">
        <v>93</v>
      </c>
      <c r="E168" s="5" t="s">
        <v>4</v>
      </c>
      <c r="F168" s="5" t="s">
        <v>242</v>
      </c>
      <c r="G168" s="5" t="s">
        <v>243</v>
      </c>
      <c r="I168" s="2" t="str">
        <f>HYPERLINK("https://aescripts.com/"&amp;G168)</f>
        <v>https://aescripts.com/scriptname</v>
      </c>
      <c r="J168" t="s">
        <v>116</v>
      </c>
      <c r="K168" s="2" t="str">
        <f t="shared" si="35"/>
        <v>No license required</v>
      </c>
      <c r="L168" s="5"/>
      <c r="M168" s="72">
        <v>1</v>
      </c>
      <c r="N168" t="str">
        <f>IF(OR(M168=1,L168="CS6",P168="CS6"),"YES",IF(OR(M168=0,M168=""),"NO"))</f>
        <v>YES</v>
      </c>
      <c r="O168" s="15"/>
      <c r="P168" s="15"/>
      <c r="Q168" s="1"/>
      <c r="S168" s="1"/>
      <c r="T168" s="1"/>
      <c r="U168" s="2" t="str">
        <f t="shared" si="32"/>
        <v>scriptname help</v>
      </c>
      <c r="V168" s="1"/>
      <c r="W168" s="2" t="str">
        <f>IF(J168="trial",HYPERLINK(Values!$C$2&amp;$E168,"*TRIAL* "&amp;$E168&amp;"\"&amp;$H168),HYPERLINK(Values!$B$3&amp;E168&amp;"\"&amp;$H168,"OWNED\"&amp;$E168&amp;"\"&amp;$H168&amp;"\"))</f>
        <v>OWNED\Author\\</v>
      </c>
      <c r="X168" s="2" t="s">
        <v>44</v>
      </c>
      <c r="Y168" s="15"/>
      <c r="Z168" s="15"/>
      <c r="AA168" s="2" t="str">
        <f>IF($Z168="s",HYPERLINK(Values!$C$47,Values!$A$46&amp;"\"&amp;Values!$A$17),IF($Z168="ui",HYPERLINK(Values!$C$48,Values!$A$46&amp;"\"&amp;Values!$A$18),IF($Z168="c",HYPERLINK(Values!$C$4,Values!$A$4),IF($Z168="p",HYPERLINK(Values!$C$50&amp;"\"&amp;$E168,Values!$A$46&amp;"\"&amp;Values!$A$20&amp;"\"&amp;$E168),IF($Z168="pr",HYPERLINK(Values!$C$49,Values!$A$46&amp;"\"&amp;Values!$A$19),IF($Z168="ex",HYPERLINK(Values!$B$54,Values!$A$53&amp;" folder "&amp;$G168),IF($Z168="","What type of script is it?",IF($Z168="mc",HYPERLINK(Values!$B$57&amp;"\"&amp;$E168,Values!$A$55&amp;" "&amp;$E168&amp;"\"&amp;$G168),HYPERLINK(Values!$B$3&amp;E168&amp;"\"&amp;$H168,"OWNED\"&amp;$E168&amp;"\"&amp;$H168&amp;"\")))))))))</f>
        <v>What type of script is it?</v>
      </c>
      <c r="AB168" s="2" t="str">
        <f>IF($Z168="un",HYPERLINK(Values!$B$73,Values!$A$68),IF($Z168="s",HYPERLINK(Values!$C$41,Values!$A$40&amp;"\"&amp;Values!$A$17),IF($Z168="ui",HYPERLINK(Values!$C$42,Values!$A$40&amp;"\"&amp;Values!$A$18),IF($Z168="c",HYPERLINK(Values!$C$4,Values!$A$4),IF($Z168="p",HYPERLINK(Values!$C$45&amp;"\"&amp;$E168,Values!$A$40&amp;"\"&amp;Values!$A$20&amp;"\"&amp;$E168),IF($Z168="pr",HYPERLINK(Values!$C$44,Values!$A$46&amp;"\"&amp;Values!$A$19),IF($Z168="ex",HYPERLINK(Values!$B$54,Values!$A$53&amp;" folder "&amp;$G168),IF($Z168="","What type of script is it?",IF($Z168="mc",HYPERLINK(Values!$B$57&amp;"\"&amp;$E168,Values!$A$55&amp;" "&amp;$E168&amp;"\"&amp;$G168),HYPERLINK(Values!$B$3&amp;F168&amp;"\"&amp;$H168,"OWNED\"&amp;$E168&amp;"\"&amp;$H168&amp;"\"))))))))))</f>
        <v>What type of script is it?</v>
      </c>
      <c r="AC168" s="2" t="str">
        <f>IF($M168=0,"CS6 unsupported",IF(AND($M168=1,$Z168="un"),HYPERLINK(Values!$B$69,Values!$A$68),IF(AND($M168=1,$Z168="s"),HYPERLINK(Values!$C$17,Values!$A$15&amp;"\"&amp;Values!$A$17),IF(AND($M168=1,$Z168="ui"),HYPERLINK(Values!$C$18,Values!$A$15&amp;"\"&amp;Values!$A$18),IF(AND($M168=1,$Z168="c"),HYPERLINK(Values!$C$4,Values!$A$4),IF(AND($M168=1,$Z168="p"),HYPERLINK(Values!$C$20&amp;"\"&amp;$E168,Values!$A$15&amp;"\"&amp;Values!$A$20&amp;"\"&amp;$E168),IF(AND($M168=1,$Z168="pr"),HYPERLINK(Values!$C$19,Values!$A$15&amp;"\"&amp;Values!$A$19),IF(AND($M168=1,$Z168="mc"),HYPERLINK(Values!$B$56,Values!$A$55&amp;" "&amp;$G168),IF(AND($M168=1,$Z168=""),"What type of script is it?",HYPERLINK(Values!$B$3&amp;E168&amp;"\"&amp;$H168,"OWNED\"&amp;$E168&amp;"\"&amp;$H168&amp;"\"))))))))))</f>
        <v>What type of script is it?</v>
      </c>
      <c r="AD168" s="1"/>
      <c r="AE168" t="s">
        <v>852</v>
      </c>
      <c r="AH168" s="37">
        <f>IF(AE168="s",AF168*0.75,IF(AE168="n",AF168*0,""))</f>
        <v>0</v>
      </c>
      <c r="AI168" s="37">
        <f>IFERROR(IF(AE168="s",AH168*Values!$C$1,AF168*Values!$C$1),"")</f>
        <v>0</v>
      </c>
      <c r="AJ168" s="1"/>
    </row>
    <row r="169" spans="1:36" x14ac:dyDescent="0.25">
      <c r="A169" s="1"/>
      <c r="B169" s="72">
        <v>1</v>
      </c>
      <c r="C169" s="70" t="s">
        <v>93</v>
      </c>
      <c r="D169" t="s">
        <v>93</v>
      </c>
      <c r="E169" s="5" t="s">
        <v>4</v>
      </c>
      <c r="F169" s="5" t="s">
        <v>242</v>
      </c>
      <c r="G169" s="5" t="s">
        <v>243</v>
      </c>
      <c r="I169" s="2" t="str">
        <f>HYPERLINK("https://aescripts.com/"&amp;G169)</f>
        <v>https://aescripts.com/scriptname</v>
      </c>
      <c r="J169" t="s">
        <v>116</v>
      </c>
      <c r="K169" s="2" t="str">
        <f t="shared" si="35"/>
        <v>No license required</v>
      </c>
      <c r="L169" s="5"/>
      <c r="M169" s="72">
        <v>1</v>
      </c>
      <c r="N169" t="str">
        <f>IF(OR(M169=1,L169="CS6",P169="CS6"),"YES",IF(OR(M169=0,M169=""),"NO"))</f>
        <v>YES</v>
      </c>
      <c r="O169" s="15"/>
      <c r="P169" s="15"/>
      <c r="Q169" s="1"/>
      <c r="S169" s="1"/>
      <c r="T169" s="1"/>
      <c r="U169" s="2" t="str">
        <f t="shared" si="32"/>
        <v>scriptname help</v>
      </c>
      <c r="V169" s="1"/>
      <c r="W169" s="2" t="str">
        <f>IF(J169="trial",HYPERLINK(Values!$C$2&amp;$E169,"*TRIAL* "&amp;$E169&amp;"\"&amp;$H169),HYPERLINK(Values!$B$3&amp;E169&amp;"\"&amp;$H169,"OWNED\"&amp;$E169&amp;"\"&amp;$H169&amp;"\"))</f>
        <v>OWNED\Author\\</v>
      </c>
      <c r="X169" s="2" t="s">
        <v>44</v>
      </c>
      <c r="Y169" s="15"/>
      <c r="Z169" s="15"/>
      <c r="AA169" s="2" t="str">
        <f>IF($Z169="s",HYPERLINK(Values!$C$47,Values!$A$46&amp;"\"&amp;Values!$A$17),IF($Z169="ui",HYPERLINK(Values!$C$48,Values!$A$46&amp;"\"&amp;Values!$A$18),IF($Z169="c",HYPERLINK(Values!$C$4,Values!$A$4),IF($Z169="p",HYPERLINK(Values!$C$50&amp;"\"&amp;$E169,Values!$A$46&amp;"\"&amp;Values!$A$20&amp;"\"&amp;$E169),IF($Z169="pr",HYPERLINK(Values!$C$49,Values!$A$46&amp;"\"&amp;Values!$A$19),IF($Z169="ex",HYPERLINK(Values!$B$54,Values!$A$53&amp;" folder "&amp;$G169),IF($Z169="","What type of script is it?",IF($Z169="mc",HYPERLINK(Values!$B$57&amp;"\"&amp;$E169,Values!$A$55&amp;" "&amp;$E169&amp;"\"&amp;$G169),HYPERLINK(Values!$B$3&amp;E169&amp;"\"&amp;$H169,"OWNED\"&amp;$E169&amp;"\"&amp;$H169&amp;"\")))))))))</f>
        <v>What type of script is it?</v>
      </c>
      <c r="AB169" s="2" t="str">
        <f>IF($Z169="un",HYPERLINK(Values!$B$73,Values!$A$68),IF($Z169="s",HYPERLINK(Values!$C$41,Values!$A$40&amp;"\"&amp;Values!$A$17),IF($Z169="ui",HYPERLINK(Values!$C$42,Values!$A$40&amp;"\"&amp;Values!$A$18),IF($Z169="c",HYPERLINK(Values!$C$4,Values!$A$4),IF($Z169="p",HYPERLINK(Values!$C$45&amp;"\"&amp;$E169,Values!$A$40&amp;"\"&amp;Values!$A$20&amp;"\"&amp;$E169),IF($Z169="pr",HYPERLINK(Values!$C$44,Values!$A$46&amp;"\"&amp;Values!$A$19),IF($Z169="ex",HYPERLINK(Values!$B$54,Values!$A$53&amp;" folder "&amp;$G169),IF($Z169="","What type of script is it?",IF($Z169="mc",HYPERLINK(Values!$B$57&amp;"\"&amp;$E169,Values!$A$55&amp;" "&amp;$E169&amp;"\"&amp;$G169),HYPERLINK(Values!$B$3&amp;F169&amp;"\"&amp;$H169,"OWNED\"&amp;$E169&amp;"\"&amp;$H169&amp;"\"))))))))))</f>
        <v>What type of script is it?</v>
      </c>
      <c r="AC169" s="2" t="str">
        <f>IF($M169=0,"CS6 unsupported",IF(AND($M169=1,$Z169="un"),HYPERLINK(Values!$B$69,Values!$A$68),IF(AND($M169=1,$Z169="s"),HYPERLINK(Values!$C$17,Values!$A$15&amp;"\"&amp;Values!$A$17),IF(AND($M169=1,$Z169="ui"),HYPERLINK(Values!$C$18,Values!$A$15&amp;"\"&amp;Values!$A$18),IF(AND($M169=1,$Z169="c"),HYPERLINK(Values!$C$4,Values!$A$4),IF(AND($M169=1,$Z169="p"),HYPERLINK(Values!$C$20&amp;"\"&amp;$E169,Values!$A$15&amp;"\"&amp;Values!$A$20&amp;"\"&amp;$E169),IF(AND($M169=1,$Z169="pr"),HYPERLINK(Values!$C$19,Values!$A$15&amp;"\"&amp;Values!$A$19),IF(AND($M169=1,$Z169="mc"),HYPERLINK(Values!$B$56,Values!$A$55&amp;" "&amp;$G169),IF(AND($M169=1,$Z169=""),"What type of script is it?",HYPERLINK(Values!$B$3&amp;E169&amp;"\"&amp;$H169,"OWNED\"&amp;$E169&amp;"\"&amp;$H169&amp;"\"))))))))))</f>
        <v>What type of script is it?</v>
      </c>
      <c r="AD169" s="1"/>
      <c r="AE169" t="s">
        <v>852</v>
      </c>
      <c r="AH169" s="37">
        <f>IF(AE169="s",AF169*0.75,IF(AE169="n",AF169*0,""))</f>
        <v>0</v>
      </c>
      <c r="AI169" s="37">
        <f>IFERROR(IF(AE169="s",AH169*Values!$C$1,AF169*Values!$C$1),"")</f>
        <v>0</v>
      </c>
      <c r="AJ169" s="1"/>
    </row>
    <row r="170" spans="1:36" x14ac:dyDescent="0.25">
      <c r="A170" s="1"/>
      <c r="B170" s="72">
        <v>1</v>
      </c>
      <c r="C170" s="70" t="s">
        <v>93</v>
      </c>
      <c r="D170" t="s">
        <v>93</v>
      </c>
      <c r="E170" s="5" t="s">
        <v>4</v>
      </c>
      <c r="F170" s="5" t="s">
        <v>242</v>
      </c>
      <c r="G170" s="5" t="s">
        <v>243</v>
      </c>
      <c r="I170" s="2" t="str">
        <f>HYPERLINK("https://aescripts.com/"&amp;G170)</f>
        <v>https://aescripts.com/scriptname</v>
      </c>
      <c r="J170" t="s">
        <v>116</v>
      </c>
      <c r="K170" s="2" t="str">
        <f t="shared" si="35"/>
        <v>No license required</v>
      </c>
      <c r="L170" s="5"/>
      <c r="M170" s="72">
        <v>1</v>
      </c>
      <c r="N170" t="str">
        <f>IF(OR(M170=1,L170="CS6",P170="CS6"),"YES",IF(OR(M170=0,M170=""),"NO"))</f>
        <v>YES</v>
      </c>
      <c r="O170" s="15"/>
      <c r="P170" s="15"/>
      <c r="Q170" s="1"/>
      <c r="S170" s="1"/>
      <c r="T170" s="1"/>
      <c r="U170" s="2" t="str">
        <f t="shared" si="32"/>
        <v>scriptname help</v>
      </c>
      <c r="V170" s="1"/>
      <c r="W170" s="2" t="str">
        <f>IF(J170="trial",HYPERLINK(Values!$C$2&amp;$E170,"*TRIAL* "&amp;$E170&amp;"\"&amp;$H170),HYPERLINK(Values!$B$3&amp;E170&amp;"\"&amp;$H170,"OWNED\"&amp;$E170&amp;"\"&amp;$H170&amp;"\"))</f>
        <v>OWNED\Author\\</v>
      </c>
      <c r="X170" s="2" t="s">
        <v>44</v>
      </c>
      <c r="Y170" s="15"/>
      <c r="Z170" s="15"/>
      <c r="AA170" s="2" t="str">
        <f>IF($Z170="s",HYPERLINK(Values!$C$47,Values!$A$46&amp;"\"&amp;Values!$A$17),IF($Z170="ui",HYPERLINK(Values!$C$48,Values!$A$46&amp;"\"&amp;Values!$A$18),IF($Z170="c",HYPERLINK(Values!$C$4,Values!$A$4),IF($Z170="p",HYPERLINK(Values!$C$50&amp;"\"&amp;$E170,Values!$A$46&amp;"\"&amp;Values!$A$20&amp;"\"&amp;$E170),IF($Z170="pr",HYPERLINK(Values!$C$49,Values!$A$46&amp;"\"&amp;Values!$A$19),IF($Z170="ex",HYPERLINK(Values!$B$54,Values!$A$53&amp;" folder "&amp;$G170),IF($Z170="","What type of script is it?",IF($Z170="mc",HYPERLINK(Values!$B$57&amp;"\"&amp;$E170,Values!$A$55&amp;" "&amp;$E170&amp;"\"&amp;$G170),HYPERLINK(Values!$B$3&amp;E170&amp;"\"&amp;$H170,"OWNED\"&amp;$E170&amp;"\"&amp;$H170&amp;"\")))))))))</f>
        <v>What type of script is it?</v>
      </c>
      <c r="AB170" s="2" t="str">
        <f>IF($Z170="un",HYPERLINK(Values!$B$73,Values!$A$68),IF($Z170="s",HYPERLINK(Values!$C$41,Values!$A$40&amp;"\"&amp;Values!$A$17),IF($Z170="ui",HYPERLINK(Values!$C$42,Values!$A$40&amp;"\"&amp;Values!$A$18),IF($Z170="c",HYPERLINK(Values!$C$4,Values!$A$4),IF($Z170="p",HYPERLINK(Values!$C$45&amp;"\"&amp;$E170,Values!$A$40&amp;"\"&amp;Values!$A$20&amp;"\"&amp;$E170),IF($Z170="pr",HYPERLINK(Values!$C$44,Values!$A$46&amp;"\"&amp;Values!$A$19),IF($Z170="ex",HYPERLINK(Values!$B$54,Values!$A$53&amp;" folder "&amp;$G170),IF($Z170="","What type of script is it?",IF($Z170="mc",HYPERLINK(Values!$B$57&amp;"\"&amp;$E170,Values!$A$55&amp;" "&amp;$E170&amp;"\"&amp;$G170),HYPERLINK(Values!$B$3&amp;F170&amp;"\"&amp;$H170,"OWNED\"&amp;$E170&amp;"\"&amp;$H170&amp;"\"))))))))))</f>
        <v>What type of script is it?</v>
      </c>
      <c r="AC170" s="2" t="str">
        <f>IF($M170=0,"CS6 unsupported",IF(AND($M170=1,$Z170="un"),HYPERLINK(Values!$B$69,Values!$A$68),IF(AND($M170=1,$Z170="s"),HYPERLINK(Values!$C$17,Values!$A$15&amp;"\"&amp;Values!$A$17),IF(AND($M170=1,$Z170="ui"),HYPERLINK(Values!$C$18,Values!$A$15&amp;"\"&amp;Values!$A$18),IF(AND($M170=1,$Z170="c"),HYPERLINK(Values!$C$4,Values!$A$4),IF(AND($M170=1,$Z170="p"),HYPERLINK(Values!$C$20&amp;"\"&amp;$E170,Values!$A$15&amp;"\"&amp;Values!$A$20&amp;"\"&amp;$E170),IF(AND($M170=1,$Z170="pr"),HYPERLINK(Values!$C$19,Values!$A$15&amp;"\"&amp;Values!$A$19),IF(AND($M170=1,$Z170="mc"),HYPERLINK(Values!$B$56,Values!$A$55&amp;" "&amp;$G170),IF(AND($M170=1,$Z170=""),"What type of script is it?",HYPERLINK(Values!$B$3&amp;E170&amp;"\"&amp;$H170,"OWNED\"&amp;$E170&amp;"\"&amp;$H170&amp;"\"))))))))))</f>
        <v>What type of script is it?</v>
      </c>
      <c r="AD170" s="1"/>
      <c r="AE170" t="s">
        <v>852</v>
      </c>
      <c r="AH170" s="37">
        <f>IF(AE170="s",AF170*0.75,IF(AE170="n",AF170*0,""))</f>
        <v>0</v>
      </c>
      <c r="AI170" s="37">
        <f>IFERROR(IF(AE170="s",AH170*Values!$C$1,AF170*Values!$C$1),"")</f>
        <v>0</v>
      </c>
      <c r="AJ170" s="1"/>
    </row>
    <row r="171" spans="1:36" x14ac:dyDescent="0.25">
      <c r="A171" s="1"/>
      <c r="B171" s="72">
        <v>1</v>
      </c>
      <c r="C171" s="70" t="s">
        <v>93</v>
      </c>
      <c r="D171" t="s">
        <v>93</v>
      </c>
      <c r="E171" s="5" t="s">
        <v>4</v>
      </c>
      <c r="F171" s="5" t="s">
        <v>242</v>
      </c>
      <c r="G171" s="5" t="s">
        <v>243</v>
      </c>
      <c r="I171" s="2" t="str">
        <f>HYPERLINK("https://aescripts.com/"&amp;G171)</f>
        <v>https://aescripts.com/scriptname</v>
      </c>
      <c r="J171" t="s">
        <v>116</v>
      </c>
      <c r="K171" s="2" t="str">
        <f t="shared" si="35"/>
        <v>No license required</v>
      </c>
      <c r="L171" s="5"/>
      <c r="M171" s="72">
        <v>1</v>
      </c>
      <c r="N171" t="str">
        <f>IF(OR(M171=1,L171="CS6",P171="CS6"),"YES",IF(OR(M171=0,M171=""),"NO"))</f>
        <v>YES</v>
      </c>
      <c r="O171" s="15"/>
      <c r="P171" s="15"/>
      <c r="Q171" s="1"/>
      <c r="S171" s="1"/>
      <c r="T171" s="1"/>
      <c r="U171" s="2" t="str">
        <f t="shared" si="32"/>
        <v>scriptname help</v>
      </c>
      <c r="V171" s="1"/>
      <c r="W171" s="2" t="str">
        <f>IF(J171="trial",HYPERLINK(Values!$C$2&amp;$E171,"*TRIAL* "&amp;$E171&amp;"\"&amp;$H171),HYPERLINK(Values!$B$3&amp;E171&amp;"\"&amp;$H171,"OWNED\"&amp;$E171&amp;"\"&amp;$H171&amp;"\"))</f>
        <v>OWNED\Author\\</v>
      </c>
      <c r="X171" s="2" t="s">
        <v>44</v>
      </c>
      <c r="Y171" s="15"/>
      <c r="Z171" s="15"/>
      <c r="AA171" s="2" t="str">
        <f>IF($Z171="s",HYPERLINK(Values!$C$47,Values!$A$46&amp;"\"&amp;Values!$A$17),IF($Z171="ui",HYPERLINK(Values!$C$48,Values!$A$46&amp;"\"&amp;Values!$A$18),IF($Z171="c",HYPERLINK(Values!$C$4,Values!$A$4),IF($Z171="p",HYPERLINK(Values!$C$50&amp;"\"&amp;$E171,Values!$A$46&amp;"\"&amp;Values!$A$20&amp;"\"&amp;$E171),IF($Z171="pr",HYPERLINK(Values!$C$49,Values!$A$46&amp;"\"&amp;Values!$A$19),IF($Z171="ex",HYPERLINK(Values!$B$54,Values!$A$53&amp;" folder "&amp;$G171),IF($Z171="","What type of script is it?",IF($Z171="mc",HYPERLINK(Values!$B$57&amp;"\"&amp;$E171,Values!$A$55&amp;" "&amp;$E171&amp;"\"&amp;$G171),HYPERLINK(Values!$B$3&amp;E171&amp;"\"&amp;$H171,"OWNED\"&amp;$E171&amp;"\"&amp;$H171&amp;"\")))))))))</f>
        <v>What type of script is it?</v>
      </c>
      <c r="AB171" s="2" t="str">
        <f>IF($Z171="un",HYPERLINK(Values!$B$73,Values!$A$68),IF($Z171="s",HYPERLINK(Values!$C$41,Values!$A$40&amp;"\"&amp;Values!$A$17),IF($Z171="ui",HYPERLINK(Values!$C$42,Values!$A$40&amp;"\"&amp;Values!$A$18),IF($Z171="c",HYPERLINK(Values!$C$4,Values!$A$4),IF($Z171="p",HYPERLINK(Values!$C$45&amp;"\"&amp;$E171,Values!$A$40&amp;"\"&amp;Values!$A$20&amp;"\"&amp;$E171),IF($Z171="pr",HYPERLINK(Values!$C$44,Values!$A$46&amp;"\"&amp;Values!$A$19),IF($Z171="ex",HYPERLINK(Values!$B$54,Values!$A$53&amp;" folder "&amp;$G171),IF($Z171="","What type of script is it?",IF($Z171="mc",HYPERLINK(Values!$B$57&amp;"\"&amp;$E171,Values!$A$55&amp;" "&amp;$E171&amp;"\"&amp;$G171),HYPERLINK(Values!$B$3&amp;F171&amp;"\"&amp;$H171,"OWNED\"&amp;$E171&amp;"\"&amp;$H171&amp;"\"))))))))))</f>
        <v>What type of script is it?</v>
      </c>
      <c r="AC171" s="2" t="str">
        <f>IF($M171=0,"CS6 unsupported",IF(AND($M171=1,$Z171="un"),HYPERLINK(Values!$B$69,Values!$A$68),IF(AND($M171=1,$Z171="s"),HYPERLINK(Values!$C$17,Values!$A$15&amp;"\"&amp;Values!$A$17),IF(AND($M171=1,$Z171="ui"),HYPERLINK(Values!$C$18,Values!$A$15&amp;"\"&amp;Values!$A$18),IF(AND($M171=1,$Z171="c"),HYPERLINK(Values!$C$4,Values!$A$4),IF(AND($M171=1,$Z171="p"),HYPERLINK(Values!$C$20&amp;"\"&amp;$E171,Values!$A$15&amp;"\"&amp;Values!$A$20&amp;"\"&amp;$E171),IF(AND($M171=1,$Z171="pr"),HYPERLINK(Values!$C$19,Values!$A$15&amp;"\"&amp;Values!$A$19),IF(AND($M171=1,$Z171="mc"),HYPERLINK(Values!$B$56,Values!$A$55&amp;" "&amp;$G171),IF(AND($M171=1,$Z171=""),"What type of script is it?",HYPERLINK(Values!$B$3&amp;E171&amp;"\"&amp;$H171,"OWNED\"&amp;$E171&amp;"\"&amp;$H171&amp;"\"))))))))))</f>
        <v>What type of script is it?</v>
      </c>
      <c r="AD171" s="1"/>
      <c r="AE171" t="s">
        <v>852</v>
      </c>
      <c r="AH171" s="37">
        <f>IF(AE171="s",AF171*0.75,IF(AE171="n",AF171*0,""))</f>
        <v>0</v>
      </c>
      <c r="AI171" s="37">
        <f>IFERROR(IF(AE171="s",AH171*Values!$C$1,AF171*Values!$C$1),"")</f>
        <v>0</v>
      </c>
      <c r="AJ171" s="1"/>
    </row>
    <row r="172" spans="1:36" s="74" customFormat="1" ht="26.25" x14ac:dyDescent="0.4">
      <c r="A172"/>
      <c r="B172" s="72"/>
      <c r="C172" s="70"/>
      <c r="D172" s="8"/>
      <c r="E172" s="1"/>
      <c r="F172"/>
      <c r="G172"/>
      <c r="H172"/>
      <c r="I172"/>
      <c r="J172"/>
      <c r="K172"/>
      <c r="L172"/>
      <c r="M172" s="72"/>
      <c r="N172"/>
      <c r="O172"/>
      <c r="P172"/>
      <c r="Q172" s="13"/>
      <c r="R172" s="11"/>
      <c r="S172"/>
      <c r="T172"/>
      <c r="U172"/>
      <c r="V172"/>
      <c r="W172"/>
      <c r="X172"/>
      <c r="Y172"/>
      <c r="Z172" s="56"/>
      <c r="AA172"/>
      <c r="AB172"/>
      <c r="AC172"/>
      <c r="AD172"/>
      <c r="AE172"/>
      <c r="AF172" s="57"/>
      <c r="AG172" s="57"/>
      <c r="AH172"/>
      <c r="AI172"/>
      <c r="AJ172"/>
    </row>
  </sheetData>
  <sortState xmlns:xlrd2="http://schemas.microsoft.com/office/spreadsheetml/2017/richdata2" ref="A2:AM157">
    <sortCondition descending="1" ref="Z2:Z157"/>
  </sortState>
  <conditionalFormatting sqref="O4:P8 P155 P3 O10:P15 O156:P156 N2:N146 O17:P150 O152:P154 N172:P243">
    <cfRule type="cellIs" dxfId="888" priority="394" operator="equal">
      <formula>"NO"</formula>
    </cfRule>
    <cfRule type="cellIs" dxfId="887" priority="395" operator="equal">
      <formula>"YES"</formula>
    </cfRule>
  </conditionalFormatting>
  <conditionalFormatting sqref="O4:O8 O10:O15 N2:N146 O17:O141">
    <cfRule type="containsText" dxfId="886" priority="388" operator="containsText" text="Effect">
      <formula>NOT(ISERROR(SEARCH("Effect",N2)))</formula>
    </cfRule>
  </conditionalFormatting>
  <conditionalFormatting sqref="O2:O3">
    <cfRule type="cellIs" dxfId="885" priority="369" operator="equal">
      <formula>"NO"</formula>
    </cfRule>
    <cfRule type="cellIs" dxfId="884" priority="370" operator="equal">
      <formula>"YES"</formula>
    </cfRule>
  </conditionalFormatting>
  <conditionalFormatting sqref="P2">
    <cfRule type="cellIs" dxfId="883" priority="364" operator="equal">
      <formula>"CC"</formula>
    </cfRule>
    <cfRule type="cellIs" dxfId="882" priority="365" operator="notEqual">
      <formula>"CC"</formula>
    </cfRule>
    <cfRule type="cellIs" dxfId="881" priority="366" operator="equal">
      <formula>"NO"</formula>
    </cfRule>
    <cfRule type="cellIs" dxfId="880" priority="367" operator="equal">
      <formula>"YES"</formula>
    </cfRule>
  </conditionalFormatting>
  <conditionalFormatting sqref="P2">
    <cfRule type="cellIs" dxfId="879" priority="362" operator="equal">
      <formula>"NO CC"</formula>
    </cfRule>
    <cfRule type="cellIs" dxfId="878" priority="363" operator="equal">
      <formula>"CC 2018"</formula>
    </cfRule>
  </conditionalFormatting>
  <conditionalFormatting sqref="AC2:AC162 AC165:AC167">
    <cfRule type="cellIs" dxfId="877" priority="358" operator="equal">
      <formula>"CS6 unsupported"</formula>
    </cfRule>
    <cfRule type="cellIs" dxfId="876" priority="359" stopIfTrue="1" operator="equal">
      <formula>"""---"""</formula>
    </cfRule>
  </conditionalFormatting>
  <conditionalFormatting sqref="Z2:Z157 Z172:Z1048576">
    <cfRule type="cellIs" dxfId="875" priority="340" operator="equal">
      <formula>"pr"</formula>
    </cfRule>
    <cfRule type="cellIs" dxfId="874" priority="341" operator="equal">
      <formula>"p"</formula>
    </cfRule>
    <cfRule type="cellIs" dxfId="873" priority="342" operator="equal">
      <formula>"ex"</formula>
    </cfRule>
    <cfRule type="cellIs" dxfId="872" priority="343" operator="equal">
      <formula>"s"</formula>
    </cfRule>
    <cfRule type="cellIs" dxfId="871" priority="344" operator="equal">
      <formula>"ui"</formula>
    </cfRule>
    <cfRule type="cellIs" dxfId="870" priority="345" operator="equal">
      <formula>"c"</formula>
    </cfRule>
  </conditionalFormatting>
  <conditionalFormatting sqref="O9:P9">
    <cfRule type="cellIs" dxfId="869" priority="338" operator="equal">
      <formula>"NO"</formula>
    </cfRule>
    <cfRule type="cellIs" dxfId="868" priority="339" operator="equal">
      <formula>"YES"</formula>
    </cfRule>
  </conditionalFormatting>
  <conditionalFormatting sqref="O9">
    <cfRule type="containsText" dxfId="867" priority="337" operator="containsText" text="Effect">
      <formula>NOT(ISERROR(SEARCH("Effect",O9)))</formula>
    </cfRule>
  </conditionalFormatting>
  <conditionalFormatting sqref="O16:P16">
    <cfRule type="cellIs" dxfId="866" priority="335" operator="equal">
      <formula>"NO"</formula>
    </cfRule>
    <cfRule type="cellIs" dxfId="865" priority="336" operator="equal">
      <formula>"YES"</formula>
    </cfRule>
  </conditionalFormatting>
  <conditionalFormatting sqref="O16">
    <cfRule type="containsText" dxfId="864" priority="334" operator="containsText" text="Effect">
      <formula>NOT(ISERROR(SEARCH("Effect",O16)))</formula>
    </cfRule>
  </conditionalFormatting>
  <conditionalFormatting sqref="L2:L156">
    <cfRule type="cellIs" dxfId="863" priority="332" operator="notEqual">
      <formula>"NO"</formula>
    </cfRule>
    <cfRule type="cellIs" dxfId="862" priority="333" operator="equal">
      <formula>"NO"</formula>
    </cfRule>
  </conditionalFormatting>
  <conditionalFormatting sqref="N147:N156">
    <cfRule type="cellIs" dxfId="861" priority="324" operator="equal">
      <formula>"NO"</formula>
    </cfRule>
    <cfRule type="cellIs" dxfId="860" priority="325" operator="equal">
      <formula>"YES"</formula>
    </cfRule>
  </conditionalFormatting>
  <conditionalFormatting sqref="N147:N156">
    <cfRule type="containsText" dxfId="859" priority="323" operator="containsText" text="Effect">
      <formula>NOT(ISERROR(SEARCH("Effect",N147)))</formula>
    </cfRule>
  </conditionalFormatting>
  <conditionalFormatting sqref="Z2:Z157">
    <cfRule type="cellIs" dxfId="858" priority="322" operator="equal">
      <formula>"un"</formula>
    </cfRule>
  </conditionalFormatting>
  <conditionalFormatting sqref="H172:H1048576 H2:H157">
    <cfRule type="duplicateValues" dxfId="857" priority="321"/>
  </conditionalFormatting>
  <conditionalFormatting sqref="Y2:Y157">
    <cfRule type="cellIs" dxfId="856" priority="315" operator="equal">
      <formula>"pr"</formula>
    </cfRule>
    <cfRule type="cellIs" dxfId="855" priority="316" operator="equal">
      <formula>"p"</formula>
    </cfRule>
    <cfRule type="cellIs" dxfId="854" priority="317" operator="equal">
      <formula>"ex"</formula>
    </cfRule>
    <cfRule type="cellIs" dxfId="853" priority="318" operator="equal">
      <formula>"s"</formula>
    </cfRule>
    <cfRule type="cellIs" dxfId="852" priority="319" operator="equal">
      <formula>"ui"</formula>
    </cfRule>
    <cfRule type="cellIs" dxfId="851" priority="320" operator="equal">
      <formula>"c"</formula>
    </cfRule>
  </conditionalFormatting>
  <conditionalFormatting sqref="Y2:Y157">
    <cfRule type="cellIs" dxfId="850" priority="314" operator="equal">
      <formula>"un"</formula>
    </cfRule>
  </conditionalFormatting>
  <conditionalFormatting sqref="P157">
    <cfRule type="cellIs" dxfId="849" priority="312" operator="equal">
      <formula>"NO"</formula>
    </cfRule>
    <cfRule type="cellIs" dxfId="848" priority="313" operator="equal">
      <formula>"YES"</formula>
    </cfRule>
  </conditionalFormatting>
  <conditionalFormatting sqref="L157">
    <cfRule type="cellIs" dxfId="847" priority="310" operator="notEqual">
      <formula>"NO"</formula>
    </cfRule>
    <cfRule type="cellIs" dxfId="846" priority="311" operator="equal">
      <formula>"NO"</formula>
    </cfRule>
  </conditionalFormatting>
  <conditionalFormatting sqref="N157:N162 N165:N167">
    <cfRule type="cellIs" dxfId="845" priority="308" operator="equal">
      <formula>"NO"</formula>
    </cfRule>
    <cfRule type="cellIs" dxfId="844" priority="309" operator="equal">
      <formula>"YES"</formula>
    </cfRule>
  </conditionalFormatting>
  <conditionalFormatting sqref="N157:N162 N165:N167">
    <cfRule type="containsText" dxfId="843" priority="307" operator="containsText" text="Effect">
      <formula>NOT(ISERROR(SEARCH("Effect",N157)))</formula>
    </cfRule>
  </conditionalFormatting>
  <conditionalFormatting sqref="O167:Q167 S167:T167 V167">
    <cfRule type="cellIs" dxfId="842" priority="304" operator="equal">
      <formula>"NO"</formula>
    </cfRule>
    <cfRule type="cellIs" dxfId="841" priority="305" operator="equal">
      <formula>"YES"</formula>
    </cfRule>
  </conditionalFormatting>
  <conditionalFormatting sqref="P167">
    <cfRule type="cellIs" dxfId="840" priority="302" operator="equal">
      <formula>"CC 2018"</formula>
    </cfRule>
  </conditionalFormatting>
  <conditionalFormatting sqref="P167">
    <cfRule type="cellIs" dxfId="839" priority="301" operator="equal">
      <formula>"CC 2017"</formula>
    </cfRule>
  </conditionalFormatting>
  <conditionalFormatting sqref="O167">
    <cfRule type="cellIs" dxfId="838" priority="300" operator="equal">
      <formula>"&gt; CS6"</formula>
    </cfRule>
  </conditionalFormatting>
  <conditionalFormatting sqref="O167">
    <cfRule type="cellIs" dxfId="837" priority="299" operator="equal">
      <formula>"CS6"</formula>
    </cfRule>
  </conditionalFormatting>
  <conditionalFormatting sqref="O167">
    <cfRule type="cellIs" dxfId="836" priority="298" operator="equal">
      <formula>"CS6"</formula>
    </cfRule>
  </conditionalFormatting>
  <conditionalFormatting sqref="Z167">
    <cfRule type="cellIs" dxfId="835" priority="292" operator="equal">
      <formula>"pre"</formula>
    </cfRule>
    <cfRule type="cellIs" dxfId="834" priority="293" operator="equal">
      <formula>"p"</formula>
    </cfRule>
    <cfRule type="cellIs" dxfId="833" priority="294" operator="equal">
      <formula>"ex"</formula>
    </cfRule>
    <cfRule type="cellIs" dxfId="832" priority="295" operator="equal">
      <formula>"s"</formula>
    </cfRule>
    <cfRule type="cellIs" dxfId="831" priority="296" operator="equal">
      <formula>"ui"</formula>
    </cfRule>
    <cfRule type="cellIs" dxfId="830" priority="297" operator="equal">
      <formula>"c"</formula>
    </cfRule>
  </conditionalFormatting>
  <conditionalFormatting sqref="Y167">
    <cfRule type="cellIs" dxfId="829" priority="286" operator="equal">
      <formula>"pre"</formula>
    </cfRule>
    <cfRule type="cellIs" dxfId="828" priority="287" operator="equal">
      <formula>"p"</formula>
    </cfRule>
    <cfRule type="cellIs" dxfId="827" priority="288" operator="equal">
      <formula>"ex"</formula>
    </cfRule>
    <cfRule type="cellIs" dxfId="826" priority="289" operator="equal">
      <formula>"s"</formula>
    </cfRule>
    <cfRule type="cellIs" dxfId="825" priority="290" operator="equal">
      <formula>"ui"</formula>
    </cfRule>
    <cfRule type="cellIs" dxfId="824" priority="291" operator="equal">
      <formula>"c"</formula>
    </cfRule>
  </conditionalFormatting>
  <conditionalFormatting sqref="O166:Q166 S166:T166 V166">
    <cfRule type="cellIs" dxfId="823" priority="282" operator="equal">
      <formula>"NO"</formula>
    </cfRule>
    <cfRule type="cellIs" dxfId="822" priority="283" operator="equal">
      <formula>"YES"</formula>
    </cfRule>
  </conditionalFormatting>
  <conditionalFormatting sqref="P166">
    <cfRule type="cellIs" dxfId="821" priority="280" operator="equal">
      <formula>"CC 2018"</formula>
    </cfRule>
  </conditionalFormatting>
  <conditionalFormatting sqref="P166">
    <cfRule type="cellIs" dxfId="820" priority="279" operator="equal">
      <formula>"CC 2017"</formula>
    </cfRule>
  </conditionalFormatting>
  <conditionalFormatting sqref="O166">
    <cfRule type="cellIs" dxfId="819" priority="278" operator="equal">
      <formula>"&gt; CS6"</formula>
    </cfRule>
  </conditionalFormatting>
  <conditionalFormatting sqref="O166">
    <cfRule type="cellIs" dxfId="818" priority="277" operator="equal">
      <formula>"CS6"</formula>
    </cfRule>
  </conditionalFormatting>
  <conditionalFormatting sqref="O166">
    <cfRule type="cellIs" dxfId="817" priority="276" operator="equal">
      <formula>"CS6"</formula>
    </cfRule>
  </conditionalFormatting>
  <conditionalFormatting sqref="Z166">
    <cfRule type="cellIs" dxfId="816" priority="270" operator="equal">
      <formula>"pre"</formula>
    </cfRule>
    <cfRule type="cellIs" dxfId="815" priority="271" operator="equal">
      <formula>"p"</formula>
    </cfRule>
    <cfRule type="cellIs" dxfId="814" priority="272" operator="equal">
      <formula>"ex"</formula>
    </cfRule>
    <cfRule type="cellIs" dxfId="813" priority="273" operator="equal">
      <formula>"s"</formula>
    </cfRule>
    <cfRule type="cellIs" dxfId="812" priority="274" operator="equal">
      <formula>"ui"</formula>
    </cfRule>
    <cfRule type="cellIs" dxfId="811" priority="275" operator="equal">
      <formula>"c"</formula>
    </cfRule>
  </conditionalFormatting>
  <conditionalFormatting sqref="Y166">
    <cfRule type="cellIs" dxfId="810" priority="264" operator="equal">
      <formula>"pre"</formula>
    </cfRule>
    <cfRule type="cellIs" dxfId="809" priority="265" operator="equal">
      <formula>"p"</formula>
    </cfRule>
    <cfRule type="cellIs" dxfId="808" priority="266" operator="equal">
      <formula>"ex"</formula>
    </cfRule>
    <cfRule type="cellIs" dxfId="807" priority="267" operator="equal">
      <formula>"s"</formula>
    </cfRule>
    <cfRule type="cellIs" dxfId="806" priority="268" operator="equal">
      <formula>"ui"</formula>
    </cfRule>
    <cfRule type="cellIs" dxfId="805" priority="269" operator="equal">
      <formula>"c"</formula>
    </cfRule>
  </conditionalFormatting>
  <conditionalFormatting sqref="O165:Q165 S165:T165 V165">
    <cfRule type="cellIs" dxfId="804" priority="259" operator="equal">
      <formula>"NO"</formula>
    </cfRule>
    <cfRule type="cellIs" dxfId="803" priority="260" operator="equal">
      <formula>"YES"</formula>
    </cfRule>
  </conditionalFormatting>
  <conditionalFormatting sqref="P165">
    <cfRule type="cellIs" dxfId="802" priority="258" operator="equal">
      <formula>"CC 2018"</formula>
    </cfRule>
  </conditionalFormatting>
  <conditionalFormatting sqref="P165">
    <cfRule type="cellIs" dxfId="801" priority="257" operator="equal">
      <formula>"CC 2017"</formula>
    </cfRule>
  </conditionalFormatting>
  <conditionalFormatting sqref="O165">
    <cfRule type="cellIs" dxfId="800" priority="256" operator="equal">
      <formula>"&gt; CS6"</formula>
    </cfRule>
  </conditionalFormatting>
  <conditionalFormatting sqref="O165">
    <cfRule type="cellIs" dxfId="799" priority="255" operator="equal">
      <formula>"CS6"</formula>
    </cfRule>
  </conditionalFormatting>
  <conditionalFormatting sqref="O165">
    <cfRule type="cellIs" dxfId="798" priority="254" operator="equal">
      <formula>"CS6"</formula>
    </cfRule>
  </conditionalFormatting>
  <conditionalFormatting sqref="Z165">
    <cfRule type="cellIs" dxfId="797" priority="248" operator="equal">
      <formula>"pre"</formula>
    </cfRule>
    <cfRule type="cellIs" dxfId="796" priority="249" operator="equal">
      <formula>"p"</formula>
    </cfRule>
    <cfRule type="cellIs" dxfId="795" priority="250" operator="equal">
      <formula>"ex"</formula>
    </cfRule>
    <cfRule type="cellIs" dxfId="794" priority="251" operator="equal">
      <formula>"s"</formula>
    </cfRule>
    <cfRule type="cellIs" dxfId="793" priority="252" operator="equal">
      <formula>"ui"</formula>
    </cfRule>
    <cfRule type="cellIs" dxfId="792" priority="253" operator="equal">
      <formula>"c"</formula>
    </cfRule>
  </conditionalFormatting>
  <conditionalFormatting sqref="Y165">
    <cfRule type="cellIs" dxfId="791" priority="242" operator="equal">
      <formula>"pre"</formula>
    </cfRule>
    <cfRule type="cellIs" dxfId="790" priority="243" operator="equal">
      <formula>"p"</formula>
    </cfRule>
    <cfRule type="cellIs" dxfId="789" priority="244" operator="equal">
      <formula>"ex"</formula>
    </cfRule>
    <cfRule type="cellIs" dxfId="788" priority="245" operator="equal">
      <formula>"s"</formula>
    </cfRule>
    <cfRule type="cellIs" dxfId="787" priority="246" operator="equal">
      <formula>"ui"</formula>
    </cfRule>
    <cfRule type="cellIs" dxfId="786" priority="247" operator="equal">
      <formula>"c"</formula>
    </cfRule>
  </conditionalFormatting>
  <conditionalFormatting sqref="O162:Q162 S162:T162 V162">
    <cfRule type="cellIs" dxfId="785" priority="240" operator="equal">
      <formula>"NO"</formula>
    </cfRule>
    <cfRule type="cellIs" dxfId="784" priority="241" operator="equal">
      <formula>"YES"</formula>
    </cfRule>
  </conditionalFormatting>
  <conditionalFormatting sqref="P162">
    <cfRule type="cellIs" dxfId="783" priority="239" operator="equal">
      <formula>"CC 2018"</formula>
    </cfRule>
  </conditionalFormatting>
  <conditionalFormatting sqref="P162">
    <cfRule type="cellIs" dxfId="782" priority="238" operator="equal">
      <formula>"CC 2017"</formula>
    </cfRule>
  </conditionalFormatting>
  <conditionalFormatting sqref="O162">
    <cfRule type="cellIs" dxfId="781" priority="237" operator="equal">
      <formula>"&gt; CS6"</formula>
    </cfRule>
  </conditionalFormatting>
  <conditionalFormatting sqref="O162">
    <cfRule type="cellIs" dxfId="780" priority="236" operator="equal">
      <formula>"CS6"</formula>
    </cfRule>
  </conditionalFormatting>
  <conditionalFormatting sqref="O162">
    <cfRule type="cellIs" dxfId="779" priority="235" operator="equal">
      <formula>"CS6"</formula>
    </cfRule>
  </conditionalFormatting>
  <conditionalFormatting sqref="Z162">
    <cfRule type="cellIs" dxfId="778" priority="229" operator="equal">
      <formula>"pre"</formula>
    </cfRule>
    <cfRule type="cellIs" dxfId="777" priority="230" operator="equal">
      <formula>"p"</formula>
    </cfRule>
    <cfRule type="cellIs" dxfId="776" priority="231" operator="equal">
      <formula>"ex"</formula>
    </cfRule>
    <cfRule type="cellIs" dxfId="775" priority="232" operator="equal">
      <formula>"s"</formula>
    </cfRule>
    <cfRule type="cellIs" dxfId="774" priority="233" operator="equal">
      <formula>"ui"</formula>
    </cfRule>
    <cfRule type="cellIs" dxfId="773" priority="234" operator="equal">
      <formula>"c"</formula>
    </cfRule>
  </conditionalFormatting>
  <conditionalFormatting sqref="Y162">
    <cfRule type="cellIs" dxfId="772" priority="223" operator="equal">
      <formula>"pre"</formula>
    </cfRule>
    <cfRule type="cellIs" dxfId="771" priority="224" operator="equal">
      <formula>"p"</formula>
    </cfRule>
    <cfRule type="cellIs" dxfId="770" priority="225" operator="equal">
      <formula>"ex"</formula>
    </cfRule>
    <cfRule type="cellIs" dxfId="769" priority="226" operator="equal">
      <formula>"s"</formula>
    </cfRule>
    <cfRule type="cellIs" dxfId="768" priority="227" operator="equal">
      <formula>"ui"</formula>
    </cfRule>
    <cfRule type="cellIs" dxfId="767" priority="228" operator="equal">
      <formula>"c"</formula>
    </cfRule>
  </conditionalFormatting>
  <conditionalFormatting sqref="O161:Q161 S161:T161 V161">
    <cfRule type="cellIs" dxfId="766" priority="219" operator="equal">
      <formula>"NO"</formula>
    </cfRule>
    <cfRule type="cellIs" dxfId="765" priority="220" operator="equal">
      <formula>"YES"</formula>
    </cfRule>
  </conditionalFormatting>
  <conditionalFormatting sqref="P161">
    <cfRule type="cellIs" dxfId="764" priority="218" operator="equal">
      <formula>"CC 2018"</formula>
    </cfRule>
  </conditionalFormatting>
  <conditionalFormatting sqref="P161">
    <cfRule type="cellIs" dxfId="763" priority="217" operator="equal">
      <formula>"CC 2017"</formula>
    </cfRule>
  </conditionalFormatting>
  <conditionalFormatting sqref="O161">
    <cfRule type="cellIs" dxfId="762" priority="216" operator="equal">
      <formula>"&gt; CS6"</formula>
    </cfRule>
  </conditionalFormatting>
  <conditionalFormatting sqref="O161">
    <cfRule type="cellIs" dxfId="761" priority="215" operator="equal">
      <formula>"CS6"</formula>
    </cfRule>
  </conditionalFormatting>
  <conditionalFormatting sqref="O161">
    <cfRule type="cellIs" dxfId="760" priority="214" operator="equal">
      <formula>"CS6"</formula>
    </cfRule>
  </conditionalFormatting>
  <conditionalFormatting sqref="Z161">
    <cfRule type="cellIs" dxfId="759" priority="208" operator="equal">
      <formula>"pre"</formula>
    </cfRule>
    <cfRule type="cellIs" dxfId="758" priority="209" operator="equal">
      <formula>"p"</formula>
    </cfRule>
    <cfRule type="cellIs" dxfId="757" priority="210" operator="equal">
      <formula>"ex"</formula>
    </cfRule>
    <cfRule type="cellIs" dxfId="756" priority="211" operator="equal">
      <formula>"s"</formula>
    </cfRule>
    <cfRule type="cellIs" dxfId="755" priority="212" operator="equal">
      <formula>"ui"</formula>
    </cfRule>
    <cfRule type="cellIs" dxfId="754" priority="213" operator="equal">
      <formula>"c"</formula>
    </cfRule>
  </conditionalFormatting>
  <conditionalFormatting sqref="Y161">
    <cfRule type="cellIs" dxfId="753" priority="202" operator="equal">
      <formula>"pre"</formula>
    </cfRule>
    <cfRule type="cellIs" dxfId="752" priority="203" operator="equal">
      <formula>"p"</formula>
    </cfRule>
    <cfRule type="cellIs" dxfId="751" priority="204" operator="equal">
      <formula>"ex"</formula>
    </cfRule>
    <cfRule type="cellIs" dxfId="750" priority="205" operator="equal">
      <formula>"s"</formula>
    </cfRule>
    <cfRule type="cellIs" dxfId="749" priority="206" operator="equal">
      <formula>"ui"</formula>
    </cfRule>
    <cfRule type="cellIs" dxfId="748" priority="207" operator="equal">
      <formula>"c"</formula>
    </cfRule>
  </conditionalFormatting>
  <conditionalFormatting sqref="O160:Q160 S160:T160 V160">
    <cfRule type="cellIs" dxfId="747" priority="200" operator="equal">
      <formula>"NO"</formula>
    </cfRule>
    <cfRule type="cellIs" dxfId="746" priority="201" operator="equal">
      <formula>"YES"</formula>
    </cfRule>
  </conditionalFormatting>
  <conditionalFormatting sqref="P160">
    <cfRule type="cellIs" dxfId="745" priority="199" operator="equal">
      <formula>"CC 2018"</formula>
    </cfRule>
  </conditionalFormatting>
  <conditionalFormatting sqref="P160">
    <cfRule type="cellIs" dxfId="744" priority="198" operator="equal">
      <formula>"CC 2017"</formula>
    </cfRule>
  </conditionalFormatting>
  <conditionalFormatting sqref="O160">
    <cfRule type="cellIs" dxfId="743" priority="197" operator="equal">
      <formula>"&gt; CS6"</formula>
    </cfRule>
  </conditionalFormatting>
  <conditionalFormatting sqref="O160">
    <cfRule type="cellIs" dxfId="742" priority="196" operator="equal">
      <formula>"CS6"</formula>
    </cfRule>
  </conditionalFormatting>
  <conditionalFormatting sqref="O160">
    <cfRule type="cellIs" dxfId="741" priority="195" operator="equal">
      <formula>"CS6"</formula>
    </cfRule>
  </conditionalFormatting>
  <conditionalFormatting sqref="Z160">
    <cfRule type="cellIs" dxfId="740" priority="189" operator="equal">
      <formula>"pre"</formula>
    </cfRule>
    <cfRule type="cellIs" dxfId="739" priority="190" operator="equal">
      <formula>"p"</formula>
    </cfRule>
    <cfRule type="cellIs" dxfId="738" priority="191" operator="equal">
      <formula>"ex"</formula>
    </cfRule>
    <cfRule type="cellIs" dxfId="737" priority="192" operator="equal">
      <formula>"s"</formula>
    </cfRule>
    <cfRule type="cellIs" dxfId="736" priority="193" operator="equal">
      <formula>"ui"</formula>
    </cfRule>
    <cfRule type="cellIs" dxfId="735" priority="194" operator="equal">
      <formula>"c"</formula>
    </cfRule>
  </conditionalFormatting>
  <conditionalFormatting sqref="Y160">
    <cfRule type="cellIs" dxfId="734" priority="183" operator="equal">
      <formula>"pre"</formula>
    </cfRule>
    <cfRule type="cellIs" dxfId="733" priority="184" operator="equal">
      <formula>"p"</formula>
    </cfRule>
    <cfRule type="cellIs" dxfId="732" priority="185" operator="equal">
      <formula>"ex"</formula>
    </cfRule>
    <cfRule type="cellIs" dxfId="731" priority="186" operator="equal">
      <formula>"s"</formula>
    </cfRule>
    <cfRule type="cellIs" dxfId="730" priority="187" operator="equal">
      <formula>"ui"</formula>
    </cfRule>
    <cfRule type="cellIs" dxfId="729" priority="188" operator="equal">
      <formula>"c"</formula>
    </cfRule>
  </conditionalFormatting>
  <conditionalFormatting sqref="O159:Q159 S159:T159 V159">
    <cfRule type="cellIs" dxfId="728" priority="179" operator="equal">
      <formula>"NO"</formula>
    </cfRule>
    <cfRule type="cellIs" dxfId="727" priority="180" operator="equal">
      <formula>"YES"</formula>
    </cfRule>
  </conditionalFormatting>
  <conditionalFormatting sqref="P159">
    <cfRule type="cellIs" dxfId="726" priority="178" operator="equal">
      <formula>"CC 2018"</formula>
    </cfRule>
  </conditionalFormatting>
  <conditionalFormatting sqref="P159">
    <cfRule type="cellIs" dxfId="725" priority="177" operator="equal">
      <formula>"CC 2017"</formula>
    </cfRule>
  </conditionalFormatting>
  <conditionalFormatting sqref="O159">
    <cfRule type="cellIs" dxfId="724" priority="176" operator="equal">
      <formula>"&gt; CS6"</formula>
    </cfRule>
  </conditionalFormatting>
  <conditionalFormatting sqref="O159">
    <cfRule type="cellIs" dxfId="723" priority="175" operator="equal">
      <formula>"CS6"</formula>
    </cfRule>
  </conditionalFormatting>
  <conditionalFormatting sqref="O159">
    <cfRule type="cellIs" dxfId="722" priority="174" operator="equal">
      <formula>"CS6"</formula>
    </cfRule>
  </conditionalFormatting>
  <conditionalFormatting sqref="Z159">
    <cfRule type="cellIs" dxfId="721" priority="168" operator="equal">
      <formula>"pre"</formula>
    </cfRule>
    <cfRule type="cellIs" dxfId="720" priority="169" operator="equal">
      <formula>"p"</formula>
    </cfRule>
    <cfRule type="cellIs" dxfId="719" priority="170" operator="equal">
      <formula>"ex"</formula>
    </cfRule>
    <cfRule type="cellIs" dxfId="718" priority="171" operator="equal">
      <formula>"s"</formula>
    </cfRule>
    <cfRule type="cellIs" dxfId="717" priority="172" operator="equal">
      <formula>"ui"</formula>
    </cfRule>
    <cfRule type="cellIs" dxfId="716" priority="173" operator="equal">
      <formula>"c"</formula>
    </cfRule>
  </conditionalFormatting>
  <conditionalFormatting sqref="Y159">
    <cfRule type="cellIs" dxfId="715" priority="162" operator="equal">
      <formula>"pre"</formula>
    </cfRule>
    <cfRule type="cellIs" dxfId="714" priority="163" operator="equal">
      <formula>"p"</formula>
    </cfRule>
    <cfRule type="cellIs" dxfId="713" priority="164" operator="equal">
      <formula>"ex"</formula>
    </cfRule>
    <cfRule type="cellIs" dxfId="712" priority="165" operator="equal">
      <formula>"s"</formula>
    </cfRule>
    <cfRule type="cellIs" dxfId="711" priority="166" operator="equal">
      <formula>"ui"</formula>
    </cfRule>
    <cfRule type="cellIs" dxfId="710" priority="167" operator="equal">
      <formula>"c"</formula>
    </cfRule>
  </conditionalFormatting>
  <conditionalFormatting sqref="O158:Q158 S158:T158 V158">
    <cfRule type="cellIs" dxfId="709" priority="160" operator="equal">
      <formula>"NO"</formula>
    </cfRule>
    <cfRule type="cellIs" dxfId="708" priority="161" operator="equal">
      <formula>"YES"</formula>
    </cfRule>
  </conditionalFormatting>
  <conditionalFormatting sqref="P158">
    <cfRule type="cellIs" dxfId="707" priority="159" operator="equal">
      <formula>"CC 2018"</formula>
    </cfRule>
  </conditionalFormatting>
  <conditionalFormatting sqref="P158">
    <cfRule type="cellIs" dxfId="706" priority="158" operator="equal">
      <formula>"CC 2017"</formula>
    </cfRule>
  </conditionalFormatting>
  <conditionalFormatting sqref="O158">
    <cfRule type="cellIs" dxfId="705" priority="157" operator="equal">
      <formula>"&gt; CS6"</formula>
    </cfRule>
  </conditionalFormatting>
  <conditionalFormatting sqref="O158">
    <cfRule type="cellIs" dxfId="704" priority="156" operator="equal">
      <formula>"CS6"</formula>
    </cfRule>
  </conditionalFormatting>
  <conditionalFormatting sqref="O158">
    <cfRule type="cellIs" dxfId="703" priority="155" operator="equal">
      <formula>"CS6"</formula>
    </cfRule>
  </conditionalFormatting>
  <conditionalFormatting sqref="Z158">
    <cfRule type="cellIs" dxfId="702" priority="149" operator="equal">
      <formula>"pre"</formula>
    </cfRule>
    <cfRule type="cellIs" dxfId="701" priority="150" operator="equal">
      <formula>"p"</formula>
    </cfRule>
    <cfRule type="cellIs" dxfId="700" priority="151" operator="equal">
      <formula>"ex"</formula>
    </cfRule>
    <cfRule type="cellIs" dxfId="699" priority="152" operator="equal">
      <formula>"s"</formula>
    </cfRule>
    <cfRule type="cellIs" dxfId="698" priority="153" operator="equal">
      <formula>"ui"</formula>
    </cfRule>
    <cfRule type="cellIs" dxfId="697" priority="154" operator="equal">
      <formula>"c"</formula>
    </cfRule>
  </conditionalFormatting>
  <conditionalFormatting sqref="Y158">
    <cfRule type="cellIs" dxfId="696" priority="143" operator="equal">
      <formula>"pre"</formula>
    </cfRule>
    <cfRule type="cellIs" dxfId="695" priority="144" operator="equal">
      <formula>"p"</formula>
    </cfRule>
    <cfRule type="cellIs" dxfId="694" priority="145" operator="equal">
      <formula>"ex"</formula>
    </cfRule>
    <cfRule type="cellIs" dxfId="693" priority="146" operator="equal">
      <formula>"s"</formula>
    </cfRule>
    <cfRule type="cellIs" dxfId="692" priority="147" operator="equal">
      <formula>"ui"</formula>
    </cfRule>
    <cfRule type="cellIs" dxfId="691" priority="148" operator="equal">
      <formula>"c"</formula>
    </cfRule>
  </conditionalFormatting>
  <conditionalFormatting sqref="AC168:AC171">
    <cfRule type="cellIs" dxfId="690" priority="138" operator="equal">
      <formula>"CS6 unsupported"</formula>
    </cfRule>
    <cfRule type="cellIs" dxfId="689" priority="139" stopIfTrue="1" operator="equal">
      <formula>"""---"""</formula>
    </cfRule>
  </conditionalFormatting>
  <conditionalFormatting sqref="N168:N171">
    <cfRule type="cellIs" dxfId="688" priority="136" operator="equal">
      <formula>"NO"</formula>
    </cfRule>
    <cfRule type="cellIs" dxfId="687" priority="137" operator="equal">
      <formula>"YES"</formula>
    </cfRule>
  </conditionalFormatting>
  <conditionalFormatting sqref="N168:N171">
    <cfRule type="containsText" dxfId="686" priority="135" operator="containsText" text="Effect">
      <formula>NOT(ISERROR(SEARCH("Effect",N168)))</formula>
    </cfRule>
  </conditionalFormatting>
  <conditionalFormatting sqref="O171:Q171 S171:T171 V171">
    <cfRule type="cellIs" dxfId="685" priority="132" operator="equal">
      <formula>"NO"</formula>
    </cfRule>
    <cfRule type="cellIs" dxfId="684" priority="133" operator="equal">
      <formula>"YES"</formula>
    </cfRule>
  </conditionalFormatting>
  <conditionalFormatting sqref="P171">
    <cfRule type="cellIs" dxfId="683" priority="131" operator="equal">
      <formula>"CC 2018"</formula>
    </cfRule>
  </conditionalFormatting>
  <conditionalFormatting sqref="P171">
    <cfRule type="cellIs" dxfId="682" priority="130" operator="equal">
      <formula>"CC 2017"</formula>
    </cfRule>
  </conditionalFormatting>
  <conditionalFormatting sqref="O171">
    <cfRule type="cellIs" dxfId="681" priority="129" operator="equal">
      <formula>"&gt; CS6"</formula>
    </cfRule>
  </conditionalFormatting>
  <conditionalFormatting sqref="O171">
    <cfRule type="cellIs" dxfId="680" priority="128" operator="equal">
      <formula>"CS6"</formula>
    </cfRule>
  </conditionalFormatting>
  <conditionalFormatting sqref="O171">
    <cfRule type="cellIs" dxfId="679" priority="127" operator="equal">
      <formula>"CS6"</formula>
    </cfRule>
  </conditionalFormatting>
  <conditionalFormatting sqref="Z171">
    <cfRule type="cellIs" dxfId="678" priority="121" operator="equal">
      <formula>"pre"</formula>
    </cfRule>
    <cfRule type="cellIs" dxfId="677" priority="122" operator="equal">
      <formula>"p"</formula>
    </cfRule>
    <cfRule type="cellIs" dxfId="676" priority="123" operator="equal">
      <formula>"ex"</formula>
    </cfRule>
    <cfRule type="cellIs" dxfId="675" priority="124" operator="equal">
      <formula>"s"</formula>
    </cfRule>
    <cfRule type="cellIs" dxfId="674" priority="125" operator="equal">
      <formula>"ui"</formula>
    </cfRule>
    <cfRule type="cellIs" dxfId="673" priority="126" operator="equal">
      <formula>"c"</formula>
    </cfRule>
  </conditionalFormatting>
  <conditionalFormatting sqref="Y171">
    <cfRule type="cellIs" dxfId="672" priority="115" operator="equal">
      <formula>"pre"</formula>
    </cfRule>
    <cfRule type="cellIs" dxfId="671" priority="116" operator="equal">
      <formula>"p"</formula>
    </cfRule>
    <cfRule type="cellIs" dxfId="670" priority="117" operator="equal">
      <formula>"ex"</formula>
    </cfRule>
    <cfRule type="cellIs" dxfId="669" priority="118" operator="equal">
      <formula>"s"</formula>
    </cfRule>
    <cfRule type="cellIs" dxfId="668" priority="119" operator="equal">
      <formula>"ui"</formula>
    </cfRule>
    <cfRule type="cellIs" dxfId="667" priority="120" operator="equal">
      <formula>"c"</formula>
    </cfRule>
  </conditionalFormatting>
  <conditionalFormatting sqref="O170:Q170 S170:T170 V170">
    <cfRule type="cellIs" dxfId="666" priority="113" operator="equal">
      <formula>"NO"</formula>
    </cfRule>
    <cfRule type="cellIs" dxfId="665" priority="114" operator="equal">
      <formula>"YES"</formula>
    </cfRule>
  </conditionalFormatting>
  <conditionalFormatting sqref="P170">
    <cfRule type="cellIs" dxfId="664" priority="112" operator="equal">
      <formula>"CC 2018"</formula>
    </cfRule>
  </conditionalFormatting>
  <conditionalFormatting sqref="P170">
    <cfRule type="cellIs" dxfId="663" priority="111" operator="equal">
      <formula>"CC 2017"</formula>
    </cfRule>
  </conditionalFormatting>
  <conditionalFormatting sqref="O170">
    <cfRule type="cellIs" dxfId="662" priority="110" operator="equal">
      <formula>"&gt; CS6"</formula>
    </cfRule>
  </conditionalFormatting>
  <conditionalFormatting sqref="O170">
    <cfRule type="cellIs" dxfId="661" priority="109" operator="equal">
      <formula>"CS6"</formula>
    </cfRule>
  </conditionalFormatting>
  <conditionalFormatting sqref="O170">
    <cfRule type="cellIs" dxfId="660" priority="108" operator="equal">
      <formula>"CS6"</formula>
    </cfRule>
  </conditionalFormatting>
  <conditionalFormatting sqref="Z170">
    <cfRule type="cellIs" dxfId="659" priority="102" operator="equal">
      <formula>"pre"</formula>
    </cfRule>
    <cfRule type="cellIs" dxfId="658" priority="103" operator="equal">
      <formula>"p"</formula>
    </cfRule>
    <cfRule type="cellIs" dxfId="657" priority="104" operator="equal">
      <formula>"ex"</formula>
    </cfRule>
    <cfRule type="cellIs" dxfId="656" priority="105" operator="equal">
      <formula>"s"</formula>
    </cfRule>
    <cfRule type="cellIs" dxfId="655" priority="106" operator="equal">
      <formula>"ui"</formula>
    </cfRule>
    <cfRule type="cellIs" dxfId="654" priority="107" operator="equal">
      <formula>"c"</formula>
    </cfRule>
  </conditionalFormatting>
  <conditionalFormatting sqref="Y170">
    <cfRule type="cellIs" dxfId="653" priority="96" operator="equal">
      <formula>"pre"</formula>
    </cfRule>
    <cfRule type="cellIs" dxfId="652" priority="97" operator="equal">
      <formula>"p"</formula>
    </cfRule>
    <cfRule type="cellIs" dxfId="651" priority="98" operator="equal">
      <formula>"ex"</formula>
    </cfRule>
    <cfRule type="cellIs" dxfId="650" priority="99" operator="equal">
      <formula>"s"</formula>
    </cfRule>
    <cfRule type="cellIs" dxfId="649" priority="100" operator="equal">
      <formula>"ui"</formula>
    </cfRule>
    <cfRule type="cellIs" dxfId="648" priority="101" operator="equal">
      <formula>"c"</formula>
    </cfRule>
  </conditionalFormatting>
  <conditionalFormatting sqref="O169:Q169 S169:T169 V169">
    <cfRule type="cellIs" dxfId="647" priority="94" operator="equal">
      <formula>"NO"</formula>
    </cfRule>
    <cfRule type="cellIs" dxfId="646" priority="95" operator="equal">
      <formula>"YES"</formula>
    </cfRule>
  </conditionalFormatting>
  <conditionalFormatting sqref="P169">
    <cfRule type="cellIs" dxfId="645" priority="93" operator="equal">
      <formula>"CC 2018"</formula>
    </cfRule>
  </conditionalFormatting>
  <conditionalFormatting sqref="P169">
    <cfRule type="cellIs" dxfId="644" priority="92" operator="equal">
      <formula>"CC 2017"</formula>
    </cfRule>
  </conditionalFormatting>
  <conditionalFormatting sqref="O169">
    <cfRule type="cellIs" dxfId="643" priority="91" operator="equal">
      <formula>"&gt; CS6"</formula>
    </cfRule>
  </conditionalFormatting>
  <conditionalFormatting sqref="O169">
    <cfRule type="cellIs" dxfId="642" priority="90" operator="equal">
      <formula>"CS6"</formula>
    </cfRule>
  </conditionalFormatting>
  <conditionalFormatting sqref="O169">
    <cfRule type="cellIs" dxfId="641" priority="89" operator="equal">
      <formula>"CS6"</formula>
    </cfRule>
  </conditionalFormatting>
  <conditionalFormatting sqref="Z169">
    <cfRule type="cellIs" dxfId="640" priority="83" operator="equal">
      <formula>"pre"</formula>
    </cfRule>
    <cfRule type="cellIs" dxfId="639" priority="84" operator="equal">
      <formula>"p"</formula>
    </cfRule>
    <cfRule type="cellIs" dxfId="638" priority="85" operator="equal">
      <formula>"ex"</formula>
    </cfRule>
    <cfRule type="cellIs" dxfId="637" priority="86" operator="equal">
      <formula>"s"</formula>
    </cfRule>
    <cfRule type="cellIs" dxfId="636" priority="87" operator="equal">
      <formula>"ui"</formula>
    </cfRule>
    <cfRule type="cellIs" dxfId="635" priority="88" operator="equal">
      <formula>"c"</formula>
    </cfRule>
  </conditionalFormatting>
  <conditionalFormatting sqref="Y169">
    <cfRule type="cellIs" dxfId="634" priority="77" operator="equal">
      <formula>"pre"</formula>
    </cfRule>
    <cfRule type="cellIs" dxfId="633" priority="78" operator="equal">
      <formula>"p"</formula>
    </cfRule>
    <cfRule type="cellIs" dxfId="632" priority="79" operator="equal">
      <formula>"ex"</formula>
    </cfRule>
    <cfRule type="cellIs" dxfId="631" priority="80" operator="equal">
      <formula>"s"</formula>
    </cfRule>
    <cfRule type="cellIs" dxfId="630" priority="81" operator="equal">
      <formula>"ui"</formula>
    </cfRule>
    <cfRule type="cellIs" dxfId="629" priority="82" operator="equal">
      <formula>"c"</formula>
    </cfRule>
  </conditionalFormatting>
  <conditionalFormatting sqref="O168:Q168 S168:T168 V168">
    <cfRule type="cellIs" dxfId="628" priority="75" operator="equal">
      <formula>"NO"</formula>
    </cfRule>
    <cfRule type="cellIs" dxfId="627" priority="76" operator="equal">
      <formula>"YES"</formula>
    </cfRule>
  </conditionalFormatting>
  <conditionalFormatting sqref="P168">
    <cfRule type="cellIs" dxfId="626" priority="74" operator="equal">
      <formula>"CC 2018"</formula>
    </cfRule>
  </conditionalFormatting>
  <conditionalFormatting sqref="P168">
    <cfRule type="cellIs" dxfId="625" priority="73" operator="equal">
      <formula>"CC 2017"</formula>
    </cfRule>
  </conditionalFormatting>
  <conditionalFormatting sqref="O168">
    <cfRule type="cellIs" dxfId="624" priority="72" operator="equal">
      <formula>"&gt; CS6"</formula>
    </cfRule>
  </conditionalFormatting>
  <conditionalFormatting sqref="O168">
    <cfRule type="cellIs" dxfId="623" priority="71" operator="equal">
      <formula>"CS6"</formula>
    </cfRule>
  </conditionalFormatting>
  <conditionalFormatting sqref="O168">
    <cfRule type="cellIs" dxfId="622" priority="70" operator="equal">
      <formula>"CS6"</formula>
    </cfRule>
  </conditionalFormatting>
  <conditionalFormatting sqref="Z168">
    <cfRule type="cellIs" dxfId="621" priority="64" operator="equal">
      <formula>"pre"</formula>
    </cfRule>
    <cfRule type="cellIs" dxfId="620" priority="65" operator="equal">
      <formula>"p"</formula>
    </cfRule>
    <cfRule type="cellIs" dxfId="619" priority="66" operator="equal">
      <formula>"ex"</formula>
    </cfRule>
    <cfRule type="cellIs" dxfId="618" priority="67" operator="equal">
      <formula>"s"</formula>
    </cfRule>
    <cfRule type="cellIs" dxfId="617" priority="68" operator="equal">
      <formula>"ui"</formula>
    </cfRule>
    <cfRule type="cellIs" dxfId="616" priority="69" operator="equal">
      <formula>"c"</formula>
    </cfRule>
  </conditionalFormatting>
  <conditionalFormatting sqref="Y168">
    <cfRule type="cellIs" dxfId="615" priority="58" operator="equal">
      <formula>"pre"</formula>
    </cfRule>
    <cfRule type="cellIs" dxfId="614" priority="59" operator="equal">
      <formula>"p"</formula>
    </cfRule>
    <cfRule type="cellIs" dxfId="613" priority="60" operator="equal">
      <formula>"ex"</formula>
    </cfRule>
    <cfRule type="cellIs" dxfId="612" priority="61" operator="equal">
      <formula>"s"</formula>
    </cfRule>
    <cfRule type="cellIs" dxfId="611" priority="62" operator="equal">
      <formula>"ui"</formula>
    </cfRule>
    <cfRule type="cellIs" dxfId="610" priority="63" operator="equal">
      <formula>"c"</formula>
    </cfRule>
  </conditionalFormatting>
  <conditionalFormatting sqref="N164">
    <cfRule type="cellIs" dxfId="609" priority="54" operator="equal">
      <formula>"NO"</formula>
    </cfRule>
    <cfRule type="cellIs" dxfId="608" priority="55" operator="equal">
      <formula>"YES"</formula>
    </cfRule>
  </conditionalFormatting>
  <conditionalFormatting sqref="O164:Q164 S164:T164 V164">
    <cfRule type="cellIs" dxfId="607" priority="50" operator="equal">
      <formula>"NO"</formula>
    </cfRule>
    <cfRule type="cellIs" dxfId="606" priority="51" operator="equal">
      <formula>"YES"</formula>
    </cfRule>
  </conditionalFormatting>
  <conditionalFormatting sqref="P164">
    <cfRule type="cellIs" dxfId="605" priority="49" operator="equal">
      <formula>"CC 2018"</formula>
    </cfRule>
  </conditionalFormatting>
  <conditionalFormatting sqref="P164">
    <cfRule type="cellIs" dxfId="604" priority="48" operator="equal">
      <formula>"CC 2017"</formula>
    </cfRule>
  </conditionalFormatting>
  <conditionalFormatting sqref="O164">
    <cfRule type="cellIs" dxfId="603" priority="47" operator="equal">
      <formula>"&gt; CS6"</formula>
    </cfRule>
  </conditionalFormatting>
  <conditionalFormatting sqref="O164">
    <cfRule type="cellIs" dxfId="602" priority="46" operator="equal">
      <formula>"CS6"</formula>
    </cfRule>
  </conditionalFormatting>
  <conditionalFormatting sqref="O164">
    <cfRule type="cellIs" dxfId="601" priority="45" operator="equal">
      <formula>"CS6"</formula>
    </cfRule>
  </conditionalFormatting>
  <conditionalFormatting sqref="Z164">
    <cfRule type="cellIs" dxfId="600" priority="39" operator="equal">
      <formula>"pre"</formula>
    </cfRule>
    <cfRule type="cellIs" dxfId="599" priority="40" operator="equal">
      <formula>"p"</formula>
    </cfRule>
    <cfRule type="cellIs" dxfId="598" priority="41" operator="equal">
      <formula>"ex"</formula>
    </cfRule>
    <cfRule type="cellIs" dxfId="597" priority="42" operator="equal">
      <formula>"s"</formula>
    </cfRule>
    <cfRule type="cellIs" dxfId="596" priority="43" operator="equal">
      <formula>"ui"</formula>
    </cfRule>
    <cfRule type="cellIs" dxfId="595" priority="44" operator="equal">
      <formula>"c"</formula>
    </cfRule>
  </conditionalFormatting>
  <conditionalFormatting sqref="Y164">
    <cfRule type="cellIs" dxfId="594" priority="33" operator="equal">
      <formula>"pre"</formula>
    </cfRule>
    <cfRule type="cellIs" dxfId="593" priority="34" operator="equal">
      <formula>"p"</formula>
    </cfRule>
    <cfRule type="cellIs" dxfId="592" priority="35" operator="equal">
      <formula>"ex"</formula>
    </cfRule>
    <cfRule type="cellIs" dxfId="591" priority="36" operator="equal">
      <formula>"s"</formula>
    </cfRule>
    <cfRule type="cellIs" dxfId="590" priority="37" operator="equal">
      <formula>"ui"</formula>
    </cfRule>
    <cfRule type="cellIs" dxfId="589" priority="38" operator="equal">
      <formula>"c"</formula>
    </cfRule>
  </conditionalFormatting>
  <conditionalFormatting sqref="AC164">
    <cfRule type="cellIs" dxfId="588" priority="31" operator="equal">
      <formula>"CS6 unsupported"</formula>
    </cfRule>
    <cfRule type="cellIs" dxfId="587" priority="32" stopIfTrue="1" operator="equal">
      <formula>"""---"""</formula>
    </cfRule>
  </conditionalFormatting>
  <conditionalFormatting sqref="N164">
    <cfRule type="containsText" dxfId="586" priority="52" operator="containsText" text="Effect">
      <formula>NOT(ISERROR(SEARCH("Effect",N170)))</formula>
    </cfRule>
  </conditionalFormatting>
  <conditionalFormatting sqref="AC163">
    <cfRule type="cellIs" dxfId="585" priority="25" operator="equal">
      <formula>"CS6 unsupported"</formula>
    </cfRule>
    <cfRule type="cellIs" dxfId="584" priority="26" stopIfTrue="1" operator="equal">
      <formula>"""---"""</formula>
    </cfRule>
  </conditionalFormatting>
  <conditionalFormatting sqref="N163">
    <cfRule type="cellIs" dxfId="583" priority="23" operator="equal">
      <formula>"NO"</formula>
    </cfRule>
    <cfRule type="cellIs" dxfId="582" priority="24" operator="equal">
      <formula>"YES"</formula>
    </cfRule>
  </conditionalFormatting>
  <conditionalFormatting sqref="N163">
    <cfRule type="containsText" dxfId="581" priority="22" operator="containsText" text="Effect">
      <formula>NOT(ISERROR(SEARCH("Effect",N163)))</formula>
    </cfRule>
  </conditionalFormatting>
  <conditionalFormatting sqref="O163:Q163 S163:T163 V163">
    <cfRule type="cellIs" dxfId="580" priority="20" operator="equal">
      <formula>"NO"</formula>
    </cfRule>
    <cfRule type="cellIs" dxfId="579" priority="21" operator="equal">
      <formula>"YES"</formula>
    </cfRule>
  </conditionalFormatting>
  <conditionalFormatting sqref="P163">
    <cfRule type="cellIs" dxfId="578" priority="19" operator="equal">
      <formula>"CC 2018"</formula>
    </cfRule>
  </conditionalFormatting>
  <conditionalFormatting sqref="P163">
    <cfRule type="cellIs" dxfId="577" priority="18" operator="equal">
      <formula>"CC 2017"</formula>
    </cfRule>
  </conditionalFormatting>
  <conditionalFormatting sqref="O163">
    <cfRule type="cellIs" dxfId="576" priority="17" operator="equal">
      <formula>"&gt; CS6"</formula>
    </cfRule>
  </conditionalFormatting>
  <conditionalFormatting sqref="O163">
    <cfRule type="cellIs" dxfId="575" priority="16" operator="equal">
      <formula>"CS6"</formula>
    </cfRule>
  </conditionalFormatting>
  <conditionalFormatting sqref="O163">
    <cfRule type="cellIs" dxfId="574" priority="15" operator="equal">
      <formula>"CS6"</formula>
    </cfRule>
  </conditionalFormatting>
  <conditionalFormatting sqref="Z163">
    <cfRule type="cellIs" dxfId="573" priority="9" operator="equal">
      <formula>"pre"</formula>
    </cfRule>
    <cfRule type="cellIs" dxfId="572" priority="10" operator="equal">
      <formula>"p"</formula>
    </cfRule>
    <cfRule type="cellIs" dxfId="571" priority="11" operator="equal">
      <formula>"ex"</formula>
    </cfRule>
    <cfRule type="cellIs" dxfId="570" priority="12" operator="equal">
      <formula>"s"</formula>
    </cfRule>
    <cfRule type="cellIs" dxfId="569" priority="13" operator="equal">
      <formula>"ui"</formula>
    </cfRule>
    <cfRule type="cellIs" dxfId="568" priority="14" operator="equal">
      <formula>"c"</formula>
    </cfRule>
  </conditionalFormatting>
  <conditionalFormatting sqref="Y163">
    <cfRule type="cellIs" dxfId="567" priority="3" operator="equal">
      <formula>"pre"</formula>
    </cfRule>
    <cfRule type="cellIs" dxfId="566" priority="4" operator="equal">
      <formula>"p"</formula>
    </cfRule>
    <cfRule type="cellIs" dxfId="565" priority="5" operator="equal">
      <formula>"ex"</formula>
    </cfRule>
    <cfRule type="cellIs" dxfId="564" priority="6" operator="equal">
      <formula>"s"</formula>
    </cfRule>
    <cfRule type="cellIs" dxfId="563" priority="7" operator="equal">
      <formula>"ui"</formula>
    </cfRule>
    <cfRule type="cellIs" dxfId="562" priority="8" operator="equal">
      <formula>"c"</formula>
    </cfRule>
  </conditionalFormatting>
  <conditionalFormatting sqref="AI2">
    <cfRule type="expression" dxfId="561" priority="1">
      <formula>$AE2="s"</formula>
    </cfRule>
  </conditionalFormatting>
  <hyperlinks>
    <hyperlink ref="C115" r:id="rId1" tooltip="View Order" display="https://aescripts.com/sales/order/view/order_id/1037661/" xr:uid="{00000000-0004-0000-0500-000000000000}"/>
    <hyperlink ref="C140:C153" r:id="rId2" tooltip="View Order" display="https://aescripts.com/sales/order/view/order_id/1037661/" xr:uid="{00000000-0004-0000-0500-000001000000}"/>
    <hyperlink ref="C130" r:id="rId3" tooltip="View Order" display="https://aescripts.com/sales/order/view/order_id/1037661/" xr:uid="{00000000-0004-0000-0500-000002000000}"/>
    <hyperlink ref="C155:C156" r:id="rId4" tooltip="View Order" display="https://aescripts.com/sales/order/view/order_id/1037661/" xr:uid="{00000000-0004-0000-0500-000003000000}"/>
    <hyperlink ref="AJ139" location="'No License required_CS6'!I147" tooltip="Cursor Kit" display="Cursor Kit" xr:uid="{00000000-0004-0000-0500-000004000000}"/>
    <hyperlink ref="AJ120" location="'No License required_CS6'!I14" tooltip="ControlMaker" display="ControlMaker" xr:uid="{00000000-0004-0000-0500-000005000000}"/>
    <hyperlink ref="E155" r:id="rId5" xr:uid="{00000000-0004-0000-0500-000006000000}"/>
    <hyperlink ref="E6" r:id="rId6" xr:uid="{00000000-0004-0000-0500-000007000000}"/>
    <hyperlink ref="E7" r:id="rId7" xr:uid="{00000000-0004-0000-0500-000008000000}"/>
    <hyperlink ref="E127" r:id="rId8" xr:uid="{00000000-0004-0000-0500-000009000000}"/>
    <hyperlink ref="E110" r:id="rId9" xr:uid="{00000000-0004-0000-0500-00000A000000}"/>
    <hyperlink ref="E102" r:id="rId10" xr:uid="{00000000-0004-0000-0500-00000B000000}"/>
    <hyperlink ref="E94" r:id="rId11" xr:uid="{00000000-0004-0000-0500-00000C000000}"/>
    <hyperlink ref="E93" r:id="rId12" xr:uid="{00000000-0004-0000-0500-00000D000000}"/>
    <hyperlink ref="E92" r:id="rId13" xr:uid="{00000000-0004-0000-0500-00000E000000}"/>
    <hyperlink ref="E91" r:id="rId14" xr:uid="{00000000-0004-0000-0500-00000F000000}"/>
    <hyperlink ref="E80" r:id="rId15" xr:uid="{00000000-0004-0000-0500-000010000000}"/>
    <hyperlink ref="E64" r:id="rId16" xr:uid="{00000000-0004-0000-0500-000011000000}"/>
    <hyperlink ref="E24" r:id="rId17" xr:uid="{00000000-0004-0000-0500-000012000000}"/>
    <hyperlink ref="E20" r:id="rId18" xr:uid="{00000000-0004-0000-0500-000013000000}"/>
    <hyperlink ref="E19" r:id="rId19" xr:uid="{00000000-0004-0000-0500-000014000000}"/>
    <hyperlink ref="E14" r:id="rId20" xr:uid="{00000000-0004-0000-0500-000015000000}"/>
  </hyperlinks>
  <pageMargins left="0.7" right="0.7" top="0.75" bottom="0.75" header="0.3" footer="0.3"/>
  <pageSetup orientation="portrait" horizontalDpi="0" verticalDpi="0" r:id="rId21"/>
  <tableParts count="1">
    <tablePart r:id="rId2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7" operator="containsText" text="Effect" id="{D24EC466-3382-4D9B-9029-B4CAD762E558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H6:H7</xm:sqref>
        </x14:conditionalFormatting>
        <x14:conditionalFormatting xmlns:xm="http://schemas.microsoft.com/office/excel/2006/main">
          <x14:cfRule type="containsText" priority="368" operator="containsText" text="Effect" id="{29D9FF2C-7D17-4C4A-B051-EEFFF7496988}">
            <xm:f>NOT(ISERROR(SEARCH("Effect",'PaidLicensed-CS6-Enabled'!O2)))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O2:O3</xm:sqref>
        </x14:conditionalFormatting>
        <x14:conditionalFormatting xmlns:xm="http://schemas.microsoft.com/office/excel/2006/main">
          <x14:cfRule type="containsText" priority="360" operator="containsText" text="ERROR" id="{CA924EF2-8A1F-48AA-ACB2-696086F7CFFF}">
            <xm:f>NOT(ISERROR(SEARCH("ERROR",'PaidLicensed-CS6-Enabled'!AC2)))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AC2:AC7</xm:sqref>
        </x14:conditionalFormatting>
        <x14:conditionalFormatting xmlns:xm="http://schemas.microsoft.com/office/excel/2006/main">
          <x14:cfRule type="expression" priority="361" id="{55745170-912E-40E7-9F76-8BDD2F215275}">
            <xm:f>'Do Not Own'!#REF!="sale"</xm:f>
            <x14:dxf>
              <font>
                <b/>
                <i val="0"/>
                <color rgb="FFFF0000"/>
              </font>
            </x14:dxf>
          </x14:cfRule>
          <xm:sqref>AH3:AI162 AH166:AI167 AH2</xm:sqref>
        </x14:conditionalFormatting>
        <x14:conditionalFormatting xmlns:xm="http://schemas.microsoft.com/office/excel/2006/main">
          <x14:cfRule type="containsText" priority="576" operator="containsText" text="ERROR" id="{CA924EF2-8A1F-48AA-ACB2-696086F7CFFF}">
            <xm:f>NOT(ISERROR(SEARCH("ERROR",'PaidLicensed-CS6-Enabled'!AC185)))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AC153:AC163</xm:sqref>
        </x14:conditionalFormatting>
        <x14:conditionalFormatting xmlns:xm="http://schemas.microsoft.com/office/excel/2006/main">
          <x14:cfRule type="containsText" priority="306" operator="containsText" text="Effect" id="{D9C01939-8296-49FF-901E-A43851A322D7}">
            <xm:f>NOT(ISERROR(SEARCH("Effect",'Do Not Own'!E155)))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E167:G167 Q167 S167:T167 V167 O167 L167 Q171 S171:T171 V171 O171 L171 Q169 S169:T169 V169 O169 L169 E169:G169 E171:G171 Q165 L165 O165 E165:G165 V165 S165:T165</xm:sqref>
        </x14:conditionalFormatting>
        <x14:conditionalFormatting xmlns:xm="http://schemas.microsoft.com/office/excel/2006/main">
          <x14:cfRule type="containsText" priority="628" operator="containsText" text="ERROR" id="{CA924EF2-8A1F-48AA-ACB2-696086F7CFFF}">
            <xm:f>NOT(ISERROR(SEARCH("ERROR",'PaidLicensed-CS6-Enabled'!AC88)))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AC86:AC96 AC165:AC171 AC58:AC68</xm:sqref>
        </x14:conditionalFormatting>
        <x14:conditionalFormatting xmlns:xm="http://schemas.microsoft.com/office/excel/2006/main">
          <x14:cfRule type="containsText" priority="639" operator="containsText" text="Effect" id="{D9C01939-8296-49FF-901E-A43851A322D7}">
            <xm:f>NOT(ISERROR(SEARCH("Effect",'Do Not Own'!E155)))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Q166 S166:T166 V166 E166:G166 O166 L166 S170:T170 V170 E170:G170 O170 L170 S168:T168 V168 E168:G168 O168 L168 Q168 Q170</xm:sqref>
        </x14:conditionalFormatting>
        <x14:conditionalFormatting xmlns:xm="http://schemas.microsoft.com/office/excel/2006/main">
          <x14:cfRule type="expression" priority="140" id="{EA44F031-5E26-4501-9326-C3291ECFC56A}">
            <xm:f>'Do Not Own'!#REF!="sale"</xm:f>
            <x14:dxf>
              <font>
                <b/>
                <i val="0"/>
                <color rgb="FFFF0000"/>
              </font>
            </x14:dxf>
          </x14:cfRule>
          <xm:sqref>AH168:AI171</xm:sqref>
        </x14:conditionalFormatting>
        <x14:conditionalFormatting xmlns:xm="http://schemas.microsoft.com/office/excel/2006/main">
          <x14:cfRule type="containsText" priority="6381" operator="containsText" text="Effect" id="{D9C01939-8296-49FF-901E-A43851A322D7}">
            <xm:f>NOT(ISERROR(SEARCH("Effect",'Do Not Own'!E151)))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E161:G161 Q161 S161:T161 V161 O161 L161 Q159 S159:T159 V159 O159 L159 E159:G159</xm:sqref>
        </x14:conditionalFormatting>
        <x14:conditionalFormatting xmlns:xm="http://schemas.microsoft.com/office/excel/2006/main">
          <x14:cfRule type="containsText" priority="56" operator="containsText" text="Effect" id="{E6A43D94-9C7E-40E7-AB6D-510EE04D8A71}">
            <xm:f>NOT(ISERROR(SEARCH("Effect",'Do Not Own'!E141)))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O164 L164 Q164 S164:T164 V164 E164:F164</xm:sqref>
        </x14:conditionalFormatting>
        <x14:conditionalFormatting xmlns:xm="http://schemas.microsoft.com/office/excel/2006/main">
          <x14:cfRule type="containsText" priority="57" operator="containsText" text="Effect" id="{D16E0CE2-B103-4477-BEC3-55F05BB70CB3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G164:H164</xm:sqref>
        </x14:conditionalFormatting>
        <x14:conditionalFormatting xmlns:xm="http://schemas.microsoft.com/office/excel/2006/main">
          <x14:cfRule type="containsText" priority="6601" operator="containsText" text="ERROR" id="{64DB8C78-69B2-44F1-A56D-592893A03FC3}">
            <xm:f>NOT(ISERROR(SEARCH("ERROR",'PaidLicensed-CS6-Enabled'!AC52)))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AC164</xm:sqref>
        </x14:conditionalFormatting>
        <x14:conditionalFormatting xmlns:xm="http://schemas.microsoft.com/office/excel/2006/main">
          <x14:cfRule type="containsText" priority="9756" operator="containsText" text="ERROR" id="{CA924EF2-8A1F-48AA-ACB2-696086F7CFFF}">
            <xm:f>NOT(ISERROR(SEARCH("ERROR",'PaidLicensed-CS6-Enabled'!AC62)))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AC57</xm:sqref>
        </x14:conditionalFormatting>
        <x14:conditionalFormatting xmlns:xm="http://schemas.microsoft.com/office/excel/2006/main">
          <x14:cfRule type="containsText" priority="9878" operator="containsText" text="ERROR" id="{CA924EF2-8A1F-48AA-ACB2-696086F7CFFF}">
            <xm:f>NOT(ISERROR(SEARCH("ERROR",'PaidLicensed-CS6-Enabled'!AC11)))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containsText" priority="10347" operator="containsText" text="ERROR" id="{CA924EF2-8A1F-48AA-ACB2-696086F7CFFF}">
            <xm:f>NOT(ISERROR(SEARCH("ERROR",'PaidLicensed-CS6-Enabled'!AC13)))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AC10:AC54</xm:sqref>
        </x14:conditionalFormatting>
        <x14:conditionalFormatting xmlns:xm="http://schemas.microsoft.com/office/excel/2006/main">
          <x14:cfRule type="containsText" priority="10544" operator="containsText" text="ERROR" id="{CA924EF2-8A1F-48AA-ACB2-696086F7CFFF}">
            <xm:f>NOT(ISERROR(SEARCH("ERROR",'PaidLicensed-CS6-Enabled'!AC9)))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AC8</xm:sqref>
        </x14:conditionalFormatting>
        <x14:conditionalFormatting xmlns:xm="http://schemas.microsoft.com/office/excel/2006/main">
          <x14:cfRule type="containsText" priority="10985" operator="containsText" text="ERROR" id="{CA924EF2-8A1F-48AA-ACB2-696086F7CFFF}">
            <xm:f>NOT(ISERROR(SEARCH("ERROR",'PaidLicensed-CS6-Enabled'!AC59)))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AC55:AC56</xm:sqref>
        </x14:conditionalFormatting>
        <x14:conditionalFormatting xmlns:xm="http://schemas.microsoft.com/office/excel/2006/main">
          <x14:cfRule type="containsText" priority="11209" operator="containsText" text="Effect" id="{D9C01939-8296-49FF-901E-A43851A322D7}">
            <xm:f>NOT(ISERROR(SEARCH("Effect",'Do Not Own'!E149)))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Q160 S160:T160 V160 E160:G160 O160 L160 S158:T158 V158 E158:G158 O158 L158 Q158 S162:T163 V162:V163 E162:G163 O162:O163 L162:L163 Q162:Q163</xm:sqref>
        </x14:conditionalFormatting>
        <x14:conditionalFormatting xmlns:xm="http://schemas.microsoft.com/office/excel/2006/main">
          <x14:cfRule type="containsText" priority="11251" operator="containsText" text="ERROR" id="{CA924EF2-8A1F-48AA-ACB2-696086F7CFFF}">
            <xm:f>NOT(ISERROR(SEARCH("ERROR",'PaidLicensed-CS6-Enabled'!AC128)))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AC97:AC152</xm:sqref>
        </x14:conditionalFormatting>
        <x14:conditionalFormatting xmlns:xm="http://schemas.microsoft.com/office/excel/2006/main">
          <x14:cfRule type="expression" priority="27" id="{B8A8F1B2-A1C4-4039-89D6-FD6890871B22}">
            <xm:f>'Do Not Own'!#REF!="sale"</xm:f>
            <x14:dxf>
              <font>
                <b/>
                <i val="0"/>
                <color rgb="FFFF0000"/>
              </font>
            </x14:dxf>
          </x14:cfRule>
          <xm:sqref>AH163:AI165</xm:sqref>
        </x14:conditionalFormatting>
        <x14:conditionalFormatting xmlns:xm="http://schemas.microsoft.com/office/excel/2006/main">
          <x14:cfRule type="expression" priority="2" id="{3B47E34B-1773-4C1C-92D1-FB871CB66030}">
            <xm:f>'Do Not Own'!#REF!="sale"</xm:f>
            <x14:dxf>
              <font>
                <b/>
                <i val="0"/>
                <color rgb="FFFF0000"/>
              </font>
            </x14:dxf>
          </x14:cfRule>
          <xm:sqref>A2</xm:sqref>
        </x14:conditionalFormatting>
        <x14:conditionalFormatting xmlns:xm="http://schemas.microsoft.com/office/excel/2006/main">
          <x14:cfRule type="containsText" priority="12865" operator="containsText" text="ERROR" id="{CA924EF2-8A1F-48AA-ACB2-696086F7CFFF}">
            <xm:f>NOT(ISERROR(SEARCH("ERROR",'PaidLicensed-CS6-Enabled'!AC99)))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AC70:AC85</xm:sqref>
        </x14:conditionalFormatting>
        <x14:conditionalFormatting xmlns:xm="http://schemas.microsoft.com/office/excel/2006/main">
          <x14:cfRule type="containsText" priority="12866" operator="containsText" text="ERROR" id="{CA924EF2-8A1F-48AA-ACB2-696086F7CFFF}">
            <xm:f>NOT(ISERROR(SEARCH("ERROR",'PaidLicensed-CS6-Enabled'!#REF!)))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AC69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tabColor theme="9" tint="0.79998168889431442"/>
  </sheetPr>
  <dimension ref="A1:AJ63"/>
  <sheetViews>
    <sheetView zoomScale="80" zoomScaleNormal="80" workbookViewId="0">
      <pane ySplit="1" topLeftCell="A2" activePane="bottomLeft" state="frozen"/>
      <selection pane="bottomLeft" activeCell="AG1" sqref="AG1"/>
    </sheetView>
  </sheetViews>
  <sheetFormatPr defaultRowHeight="15" x14ac:dyDescent="0.25"/>
  <cols>
    <col min="1" max="1" width="7.28515625" hidden="1" customWidth="1"/>
    <col min="2" max="2" width="8.42578125" hidden="1" customWidth="1"/>
    <col min="3" max="3" width="12.5703125" hidden="1" customWidth="1"/>
    <col min="4" max="4" width="11.7109375" hidden="1" customWidth="1"/>
    <col min="5" max="5" width="13.5703125" bestFit="1" customWidth="1"/>
    <col min="6" max="6" width="39.5703125" customWidth="1"/>
    <col min="7" max="7" width="26.42578125" customWidth="1"/>
    <col min="8" max="8" width="31.5703125" customWidth="1"/>
    <col min="9" max="9" width="25.7109375" hidden="1" customWidth="1"/>
    <col min="10" max="10" width="12" hidden="1" customWidth="1"/>
    <col min="11" max="11" width="24.42578125" hidden="1" customWidth="1"/>
    <col min="12" max="12" width="7.28515625" customWidth="1"/>
    <col min="13" max="13" width="4.85546875" customWidth="1"/>
    <col min="14" max="14" width="7.5703125" customWidth="1"/>
    <col min="15" max="15" width="9.85546875" customWidth="1"/>
    <col min="16" max="16" width="10.5703125" customWidth="1"/>
    <col min="17" max="17" width="12.140625" style="13" customWidth="1"/>
    <col min="18" max="18" width="17" style="11" customWidth="1"/>
    <col min="19" max="19" width="17.140625" hidden="1" customWidth="1"/>
    <col min="20" max="20" width="15.140625" hidden="1" customWidth="1"/>
    <col min="21" max="21" width="23.28515625" hidden="1" customWidth="1"/>
    <col min="22" max="22" width="18.5703125" hidden="1" customWidth="1"/>
    <col min="23" max="23" width="24.28515625" hidden="1" customWidth="1"/>
    <col min="24" max="24" width="21.28515625" hidden="1" customWidth="1"/>
    <col min="25" max="25" width="5.140625" hidden="1" customWidth="1"/>
    <col min="26" max="26" width="5.140625" style="1" hidden="1" customWidth="1"/>
    <col min="27" max="28" width="29.28515625" hidden="1" customWidth="1"/>
    <col min="29" max="29" width="27.85546875" hidden="1" customWidth="1"/>
    <col min="30" max="30" width="22.5703125" hidden="1" customWidth="1"/>
    <col min="31" max="31" width="4.28515625" customWidth="1"/>
    <col min="32" max="32" width="9.28515625" customWidth="1"/>
    <col min="33" max="33" width="25.7109375" customWidth="1"/>
    <col min="34" max="34" width="8.28515625" customWidth="1"/>
    <col min="35" max="35" width="13.85546875" customWidth="1"/>
    <col min="36" max="36" width="16.42578125" hidden="1" customWidth="1"/>
    <col min="37" max="40" width="9.140625" customWidth="1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B2" s="15">
        <v>1</v>
      </c>
      <c r="C2">
        <v>100805057</v>
      </c>
      <c r="D2" s="7">
        <v>43252</v>
      </c>
      <c r="E2" s="1" t="s">
        <v>1968</v>
      </c>
      <c r="F2" t="s">
        <v>1969</v>
      </c>
      <c r="G2" s="5" t="s">
        <v>1970</v>
      </c>
      <c r="H2" t="s">
        <v>1971</v>
      </c>
      <c r="I2" s="50" t="str">
        <f>HYPERLINK("https://aescripts.com/"&amp;G2,G2)</f>
        <v>find-and-replace-keyframes</v>
      </c>
      <c r="J2" t="s">
        <v>116</v>
      </c>
      <c r="K2" s="2" t="str">
        <f t="shared" ref="K2:K18" si="0">HYPERLINK("https://aescripts.com/downloadable/customer/products/",J2)</f>
        <v>No license required</v>
      </c>
      <c r="M2">
        <v>0</v>
      </c>
      <c r="N2" t="str">
        <f t="shared" ref="N2:N8" si="1">IF(M2=1,"YES",IF(M2=0,"NO",""))</f>
        <v>NO</v>
      </c>
      <c r="O2" t="s">
        <v>221</v>
      </c>
      <c r="P2" t="s">
        <v>98</v>
      </c>
      <c r="Q2" s="13" t="s">
        <v>347</v>
      </c>
      <c r="R2" s="11">
        <v>43251</v>
      </c>
      <c r="S2" t="s">
        <v>283</v>
      </c>
      <c r="T2" t="s">
        <v>1972</v>
      </c>
      <c r="U2" s="2" t="str">
        <f t="shared" ref="U2:U8" si="2">IF($V2="",HYPERLINK("https://aescripts.com/"&amp;$G2,$G2&amp;" help"),HYPERLINK($V2,$G2&amp;" help"))</f>
        <v>find-and-replace-keyframes help</v>
      </c>
      <c r="V2" t="s">
        <v>1973</v>
      </c>
      <c r="W2" s="2" t="str">
        <f>HYPERLINK(Values!$B$3&amp;E2&amp;"\"&amp;$H2,"OWNED\"&amp;$E2&amp;"\"&amp;$H2&amp;"\")</f>
        <v>OWNED\Jordan Steele\findandreplacekeyframes_v1.2\</v>
      </c>
      <c r="X2" s="2" t="s">
        <v>44</v>
      </c>
      <c r="Y2" s="15" t="s">
        <v>72</v>
      </c>
      <c r="Z2" s="15" t="s">
        <v>72</v>
      </c>
      <c r="AA2" s="2" t="str">
        <f>IF($Z2="s",HYPERLINK(Values!$C$47,Values!$A$46&amp;"\"&amp;Values!$A$17),IF($Z2="ui",HYPERLINK(Values!$C$48,Values!$A$46&amp;"\"&amp;Values!$A$18),IF($Z2="c",HYPERLINK(Values!$C$5,Values!$A$5)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CC 2018\ScriptUI Panels</v>
      </c>
      <c r="AB2" s="2" t="str">
        <f>IF($Z2="s",HYPERLINK(Values!$C$41,Values!$A$40&amp;"\"&amp;Values!$A$17),IF($Z2="ui",HYPERLINK(Values!$C$42,Values!$A$40&amp;"\"&amp;Values!$A$18),IF($Z2="c",HYPERLINK(Values!$C$5,Values!$A$5),IF($Z2="p",HYPERLINK(Values!$C$44&amp;"\"&amp;$E2,Values!$A$40&amp;"\"&amp;Values!$A$20&amp;"\"&amp;$E2),IF($Z2="pr",HYPERLINK(Values!$C$49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f>
        <v>CC 2017\ScriptUI Panels</v>
      </c>
      <c r="AC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 unsupported</v>
      </c>
      <c r="AE2" t="s">
        <v>852</v>
      </c>
      <c r="AF2" s="6">
        <v>4.99</v>
      </c>
      <c r="AG2" s="6"/>
      <c r="AH2" s="94" t="str">
        <f>IFERROR(IF(AE2="s",AG2*Values!$C$1,AE2*Values!$C$1),"")</f>
        <v/>
      </c>
      <c r="AI2" s="94">
        <f>IFERROR(IF(AE2="s",AH2*Values!$C$1,AF2*Values!$C$1),"")</f>
        <v>6.8363000000000005</v>
      </c>
    </row>
    <row r="3" spans="1:36" x14ac:dyDescent="0.25">
      <c r="B3" s="15">
        <v>1</v>
      </c>
      <c r="C3">
        <v>100591047</v>
      </c>
      <c r="D3" s="7">
        <v>42879</v>
      </c>
      <c r="E3" s="1" t="s">
        <v>1974</v>
      </c>
      <c r="F3" t="s">
        <v>1975</v>
      </c>
      <c r="G3" s="5" t="s">
        <v>1976</v>
      </c>
      <c r="H3" t="s">
        <v>1977</v>
      </c>
      <c r="I3" s="50" t="str">
        <f>HYPERLINK("https://aescripts.com/"&amp;G3,G3)</f>
        <v>bodymovin</v>
      </c>
      <c r="J3" t="s">
        <v>116</v>
      </c>
      <c r="K3" s="2" t="str">
        <f t="shared" si="0"/>
        <v>No license required</v>
      </c>
      <c r="M3">
        <v>0</v>
      </c>
      <c r="N3" t="str">
        <f t="shared" si="1"/>
        <v>NO</v>
      </c>
      <c r="O3" t="s">
        <v>893</v>
      </c>
      <c r="P3" t="s">
        <v>165</v>
      </c>
      <c r="Q3" s="13" t="s">
        <v>1978</v>
      </c>
      <c r="R3" s="11">
        <v>43248</v>
      </c>
      <c r="S3" t="s">
        <v>587</v>
      </c>
      <c r="T3" t="s">
        <v>1979</v>
      </c>
      <c r="U3" s="2" t="str">
        <f t="shared" si="2"/>
        <v>bodymovin help</v>
      </c>
      <c r="V3" t="s">
        <v>1980</v>
      </c>
      <c r="W3" s="2" t="str">
        <f>HYPERLINK(Values!$B$3&amp;E3&amp;"\"&amp;$H3,"OWNED\"&amp;$E3&amp;"\"&amp;$H3&amp;"\")</f>
        <v>OWNED\Hernan Torrisi\bodymovin_v5.2.1\</v>
      </c>
      <c r="X3" s="2" t="s">
        <v>44</v>
      </c>
      <c r="Y3" s="15" t="s">
        <v>300</v>
      </c>
      <c r="Z3" s="15" t="s">
        <v>300</v>
      </c>
      <c r="AA3" s="2" t="str">
        <f>IF($Z3="s",HYPERLINK(Values!$C$47,Values!$A$46&amp;"\"&amp;Values!$A$17),IF($Z3="ui",HYPERLINK(Values!$C$48,Values!$A$46&amp;"\"&amp;Values!$A$18),IF($Z3="c",HYPERLINK(Values!$C$5,Values!$A$5)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Extensions folder bodymovin</v>
      </c>
      <c r="AB3" s="2" t="str">
        <f>IF($Z3="s",HYPERLINK(Values!$C$41,Values!$A$40&amp;"\"&amp;Values!$A$17),IF($Z3="ui",HYPERLINK(Values!$C$42,Values!$A$40&amp;"\"&amp;Values!$A$18),IF($Z3="c",HYPERLINK(Values!$C$5,Values!$A$5),IF($Z3="p",HYPERLINK(Values!$C$44&amp;"\"&amp;$E3,Values!$A$40&amp;"\"&amp;Values!$A$20&amp;"\"&amp;$E3),IF($Z3="pr",HYPERLINK(Values!$C$49,Values!$A$40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</f>
        <v>Extensions folder bodymovin</v>
      </c>
      <c r="AC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 unsupported</v>
      </c>
      <c r="AE3" t="s">
        <v>852</v>
      </c>
      <c r="AF3" s="6">
        <v>20</v>
      </c>
      <c r="AG3" s="6"/>
      <c r="AH3" s="37">
        <f t="shared" ref="AH3:AH8" si="3">IF(AE3="s",AF3*0.75,IF(AE3="n",AF3*0,""))</f>
        <v>0</v>
      </c>
      <c r="AI3" s="94">
        <f>IFERROR(IF(AE3="s",AH3*Values!$C$1,AF3*Values!$C$1),"")</f>
        <v>27.400000000000002</v>
      </c>
    </row>
    <row r="4" spans="1:36" x14ac:dyDescent="0.25">
      <c r="B4" s="15">
        <v>1</v>
      </c>
      <c r="C4">
        <v>100465984</v>
      </c>
      <c r="D4" s="7">
        <v>42582</v>
      </c>
      <c r="E4" s="1" t="s">
        <v>501</v>
      </c>
      <c r="F4" t="s">
        <v>1981</v>
      </c>
      <c r="G4" s="5" t="s">
        <v>1982</v>
      </c>
      <c r="H4" t="s">
        <v>1983</v>
      </c>
      <c r="I4" s="50" t="str">
        <f>HYPERLINK("https://aescripts.com/"&amp;G4,G4)</f>
        <v>duplicate-frame-remover</v>
      </c>
      <c r="J4" t="s">
        <v>116</v>
      </c>
      <c r="K4" s="2" t="str">
        <f t="shared" si="0"/>
        <v>No license required</v>
      </c>
      <c r="L4" t="s">
        <v>188</v>
      </c>
      <c r="M4">
        <v>0</v>
      </c>
      <c r="N4" t="str">
        <f t="shared" si="1"/>
        <v>NO</v>
      </c>
      <c r="O4" t="s">
        <v>1984</v>
      </c>
      <c r="P4" t="s">
        <v>151</v>
      </c>
      <c r="Q4" s="13" t="s">
        <v>1985</v>
      </c>
      <c r="R4" s="11">
        <v>40603</v>
      </c>
      <c r="S4" t="s">
        <v>587</v>
      </c>
      <c r="T4" t="s">
        <v>1986</v>
      </c>
      <c r="U4" s="2" t="str">
        <f t="shared" si="2"/>
        <v>duplicate-frame-remover help</v>
      </c>
      <c r="W4" s="2" t="str">
        <f>HYPERLINK(Values!$B$3&amp;E4&amp;"\"&amp;$H4,"OWNED\"&amp;$E4&amp;"\"&amp;$H4&amp;"\")</f>
        <v>OWNED\Lloyd Alvarez\duplicateframeremover_v2.04\</v>
      </c>
      <c r="X4" s="2" t="s">
        <v>44</v>
      </c>
      <c r="Y4" s="15" t="s">
        <v>128</v>
      </c>
      <c r="Z4" s="15" t="s">
        <v>128</v>
      </c>
      <c r="AA4" s="2" t="str">
        <f>IF($Z4="s",HYPERLINK(Values!$C$47,Values!$A$46&amp;"\"&amp;Values!$A$17),IF($Z4="ui",HYPERLINK(Values!$C$48,Values!$A$46&amp;"\"&amp;Values!$A$18),IF($Z4="c",HYPERLINK(Values!$C$5,Values!$A$5)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Drobox/AESCRIPTS</v>
      </c>
      <c r="AB4" s="2" t="str">
        <f>IF($Z4="s",HYPERLINK(Values!$C$41,Values!$A$40&amp;"\"&amp;Values!$A$17),IF($Z4="ui",HYPERLINK(Values!$C$42,Values!$A$40&amp;"\"&amp;Values!$A$18),IF($Z4="c",HYPERLINK(Values!$C$5,Values!$A$5),IF($Z4="p",HYPERLINK(Values!$C$44&amp;"\"&amp;$E4,Values!$A$40&amp;"\"&amp;Values!$A$20&amp;"\"&amp;$E4),IF($Z4="pr",HYPERLINK(Values!$C$49,Values!$A$40&amp;"\"&amp;Values!$A$19),IF($Z4="ex",HYPERLINK(Values!$B$54,Values!$A$53&amp;" folder "&amp;$G4),IF($Z4="","What type of script is it?",IF($Z4="mc",HYPERLINK(Values!$B$57&amp;"\"&amp;$E4,Values!$A$55&amp;" "&amp;$E4&amp;"\"&amp;$G4),HYPERLINK(Values!$B$3&amp;F4&amp;"\"&amp;$H4,"OWNED\"&amp;$E4&amp;"\"&amp;$H4&amp;"\")))))))))</f>
        <v>Drobox/AESCRIPTS</v>
      </c>
      <c r="AC4" s="2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CS6 unsupported</v>
      </c>
      <c r="AE4" t="s">
        <v>852</v>
      </c>
      <c r="AF4" s="6">
        <v>19.989999999999998</v>
      </c>
      <c r="AG4" s="6"/>
      <c r="AH4" s="37">
        <f t="shared" si="3"/>
        <v>0</v>
      </c>
      <c r="AI4" s="94">
        <f>IFERROR(IF(AE4="s",AH4*Values!$C$1,AF4*Values!$C$1),"")</f>
        <v>27.386299999999999</v>
      </c>
    </row>
    <row r="5" spans="1:36" x14ac:dyDescent="0.25">
      <c r="B5" s="15">
        <v>1</v>
      </c>
      <c r="C5">
        <v>100815957</v>
      </c>
      <c r="D5" s="7">
        <v>43270</v>
      </c>
      <c r="E5" s="1" t="s">
        <v>1987</v>
      </c>
      <c r="F5" t="s">
        <v>1988</v>
      </c>
      <c r="G5" t="s">
        <v>1989</v>
      </c>
      <c r="H5" t="s">
        <v>1990</v>
      </c>
      <c r="I5" s="50" t="str">
        <f>HYPERLINK("https://aescripts.com/"&amp;G5,G5)</f>
        <v>mamoworldjson</v>
      </c>
      <c r="J5" t="s">
        <v>116</v>
      </c>
      <c r="K5" s="2" t="str">
        <f t="shared" si="0"/>
        <v>No license required</v>
      </c>
      <c r="M5">
        <v>0</v>
      </c>
      <c r="N5" t="str">
        <f t="shared" si="1"/>
        <v>NO</v>
      </c>
      <c r="O5" t="s">
        <v>165</v>
      </c>
      <c r="P5" t="s">
        <v>98</v>
      </c>
      <c r="Q5" s="13" t="s">
        <v>1991</v>
      </c>
      <c r="R5" s="11">
        <v>43256</v>
      </c>
      <c r="S5" t="s">
        <v>283</v>
      </c>
      <c r="T5" t="s">
        <v>1992</v>
      </c>
      <c r="U5" s="2" t="str">
        <f t="shared" si="2"/>
        <v>mamoworldjson help</v>
      </c>
      <c r="V5" t="s">
        <v>1993</v>
      </c>
      <c r="W5" s="2" t="str">
        <f>HYPERLINK(Values!$B$3&amp;E5&amp;"\"&amp;$H5,"OWNED\"&amp;$E5&amp;"\"&amp;$H5&amp;"\")</f>
        <v>OWNED\Mamoworld\mamoworldjson_1_0_001\</v>
      </c>
      <c r="X5" s="2" t="s">
        <v>44</v>
      </c>
      <c r="Y5" s="15" t="s">
        <v>72</v>
      </c>
      <c r="Z5" s="15" t="s">
        <v>72</v>
      </c>
      <c r="AA5" s="2" t="str">
        <f>IF($Z5="s",HYPERLINK(Values!$C$47,Values!$A$46&amp;"\"&amp;Values!$A$17),IF($Z5="ui",HYPERLINK(Values!$C$48,Values!$A$46&amp;"\"&amp;Values!$A$18),IF($Z5="c",HYPERLINK(Values!$C$5,Values!$A$5)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CC 2018\ScriptUI Panels</v>
      </c>
      <c r="AB5" s="2" t="str">
        <f>IF($Z5="s",HYPERLINK(Values!$C$41,Values!$A$40&amp;"\"&amp;Values!$A$17),IF($Z5="ui",HYPERLINK(Values!$C$42,Values!$A$40&amp;"\"&amp;Values!$A$18),IF($Z5="c",HYPERLINK(Values!$C$5,Values!$A$5),IF($Z5="p",HYPERLINK(Values!$C$44&amp;"\"&amp;$E5,Values!$A$40&amp;"\"&amp;Values!$A$20&amp;"\"&amp;$E5),IF($Z5="pr",HYPERLINK(Values!$C$49,Values!$A$40&amp;"\"&amp;Values!$A$19),IF($Z5="ex",HYPERLINK(Values!$B$54,Values!$A$53&amp;" folder "&amp;$G5),IF($Z5="","What type of script is it?",IF($Z5="mc",HYPERLINK(Values!$B$57&amp;"\"&amp;$E5,Values!$A$55&amp;" "&amp;$E5&amp;"\"&amp;$G5),HYPERLINK(Values!$B$3&amp;F5&amp;"\"&amp;$H5,"OWNED\"&amp;$E5&amp;"\"&amp;$H5&amp;"\")))))))))</f>
        <v>CC 2017\ScriptUI Panels</v>
      </c>
      <c r="AC5" s="2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CS6 unsupported</v>
      </c>
      <c r="AE5" t="s">
        <v>852</v>
      </c>
      <c r="AF5">
        <v>0</v>
      </c>
      <c r="AH5" s="37">
        <f t="shared" si="3"/>
        <v>0</v>
      </c>
      <c r="AI5" s="94">
        <f>IFERROR(IF(AE5="s",AH5*Values!$C$1,AF5*Values!$C$1),"")</f>
        <v>0</v>
      </c>
    </row>
    <row r="6" spans="1:36" x14ac:dyDescent="0.25">
      <c r="B6" s="15">
        <v>1</v>
      </c>
      <c r="C6">
        <v>100820823</v>
      </c>
      <c r="D6" s="7">
        <v>43278</v>
      </c>
      <c r="E6" s="1" t="s">
        <v>1994</v>
      </c>
      <c r="F6" t="s">
        <v>1995</v>
      </c>
      <c r="G6" t="s">
        <v>1996</v>
      </c>
      <c r="H6" t="s">
        <v>1997</v>
      </c>
      <c r="I6" s="50" t="str">
        <f>HYPERLINK("https://aescripts.com/"&amp;G6,G6)</f>
        <v>change-default-easing-for-after-effects</v>
      </c>
      <c r="J6" t="s">
        <v>116</v>
      </c>
      <c r="K6" s="2" t="str">
        <f t="shared" si="0"/>
        <v>No license required</v>
      </c>
      <c r="O6" t="s">
        <v>165</v>
      </c>
      <c r="P6" t="s">
        <v>98</v>
      </c>
      <c r="Q6" s="13" t="s">
        <v>241</v>
      </c>
      <c r="R6" s="11">
        <v>43278</v>
      </c>
      <c r="S6" t="s">
        <v>106</v>
      </c>
      <c r="T6" t="s">
        <v>1998</v>
      </c>
      <c r="U6" s="2" t="str">
        <f t="shared" si="2"/>
        <v>change-default-easing-for-after-effects help</v>
      </c>
      <c r="V6" t="s">
        <v>1999</v>
      </c>
      <c r="W6" s="2" t="str">
        <f>HYPERLINK(Values!$B$3&amp;E6&amp;"\"&amp;$H6,"OWNED\"&amp;$E6&amp;"\"&amp;$H6&amp;"\")</f>
        <v>OWNED\Cody Sorgenfre\change_default_easing_for_after_effects_1.0\</v>
      </c>
      <c r="X6" s="2" t="s">
        <v>44</v>
      </c>
      <c r="Y6" s="15" t="s">
        <v>154</v>
      </c>
      <c r="Z6" s="15" t="s">
        <v>72</v>
      </c>
      <c r="AA6" s="2" t="str">
        <f>IF($Z6="s",HYPERLINK(Values!$C$47,Values!$A$46&amp;"\"&amp;Values!$A$17),IF($Z6="ui",HYPERLINK(Values!$C$48,Values!$A$46&amp;"\"&amp;Values!$A$18),IF($Z6="c",HYPERLINK(Values!$C$5,Values!$A$5)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CC 2018\ScriptUI Panels</v>
      </c>
      <c r="AB6" s="2" t="str">
        <f>IF($Z6="s",HYPERLINK(Values!$C$41,Values!$A$40&amp;"\"&amp;Values!$A$17),IF($Z6="ui",HYPERLINK(Values!$C$42,Values!$A$40&amp;"\"&amp;Values!$A$18),IF($Z6="c",HYPERLINK(Values!$C$5,Values!$A$5),IF($Z6="p",HYPERLINK(Values!$C$44&amp;"\"&amp;$E6,Values!$A$40&amp;"\"&amp;Values!$A$20&amp;"\"&amp;$E6),IF($Z6="pr",HYPERLINK(Values!$C$49,Values!$A$40&amp;"\"&amp;Values!$A$19),IF($Z6="ex",HYPERLINK(Values!$B$54,Values!$A$53&amp;" folder "&amp;$G6),IF($Z6="","What type of script is it?",IF($Z6="mc",HYPERLINK(Values!$B$57&amp;"\"&amp;$E6,Values!$A$55&amp;" "&amp;$E6&amp;"\"&amp;$G6),HYPERLINK(Values!$B$3&amp;F6&amp;"\"&amp;$H6,"OWNED\"&amp;$E6&amp;"\"&amp;$H6&amp;"\")))))))))</f>
        <v>CC 2017\ScriptUI Panels</v>
      </c>
      <c r="AC6" s="2" t="str">
        <f>IF($M6=0,"CS6 unsupported"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</f>
        <v>CS6 unsupported</v>
      </c>
      <c r="AE6" t="s">
        <v>852</v>
      </c>
      <c r="AF6">
        <v>4.99</v>
      </c>
      <c r="AH6" s="37">
        <f t="shared" si="3"/>
        <v>0</v>
      </c>
      <c r="AI6" s="94">
        <f>IFERROR(IF(AE6="s",AH6*Values!$C$1,AF6*Values!$C$1),"")</f>
        <v>6.8363000000000005</v>
      </c>
    </row>
    <row r="7" spans="1:36" x14ac:dyDescent="0.25">
      <c r="B7" s="15">
        <v>1</v>
      </c>
      <c r="C7" t="s">
        <v>2000</v>
      </c>
      <c r="D7" s="7">
        <v>43274</v>
      </c>
      <c r="E7" s="1" t="s">
        <v>888</v>
      </c>
      <c r="F7" t="s">
        <v>2001</v>
      </c>
      <c r="G7" t="s">
        <v>2002</v>
      </c>
      <c r="H7" t="s">
        <v>2003</v>
      </c>
      <c r="I7" s="2" t="s">
        <v>2004</v>
      </c>
      <c r="J7" t="s">
        <v>116</v>
      </c>
      <c r="K7" s="2" t="str">
        <f t="shared" si="0"/>
        <v>No license required</v>
      </c>
      <c r="N7" t="str">
        <f t="shared" si="1"/>
        <v>NO</v>
      </c>
      <c r="O7" t="s">
        <v>117</v>
      </c>
      <c r="P7" t="s">
        <v>98</v>
      </c>
      <c r="S7" t="s">
        <v>283</v>
      </c>
      <c r="T7" t="s">
        <v>2005</v>
      </c>
      <c r="U7" s="2" t="str">
        <f t="shared" si="2"/>
        <v>release-colors help</v>
      </c>
      <c r="V7" t="s">
        <v>2006</v>
      </c>
      <c r="W7" s="2" t="str">
        <f>HYPERLINK(Values!$B$3&amp;E7&amp;"\"&amp;$H7,"OWNED\"&amp;$E7&amp;"\"&amp;$H7&amp;"\")</f>
        <v>OWNED\Paul Conigliaro\ReleaseColors-v1.0.1-Download\</v>
      </c>
      <c r="X7" s="2" t="s">
        <v>44</v>
      </c>
      <c r="Y7" s="15" t="s">
        <v>128</v>
      </c>
      <c r="Z7" s="15" t="s">
        <v>128</v>
      </c>
      <c r="AA7" s="2" t="str">
        <f>IF($Z7="s",HYPERLINK(Values!$C$47,Values!$A$46&amp;"\"&amp;Values!$A$17),IF($Z7="ui",HYPERLINK(Values!$C$48,Values!$A$46&amp;"\"&amp;Values!$A$18),IF($Z7="c",HYPERLINK(Values!$C$5,Values!$A$5)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Drobox/AESCRIPTS</v>
      </c>
      <c r="AB7" s="2" t="str">
        <f>IF($Z7="s",HYPERLINK(Values!$C$41,Values!$A$40&amp;"\"&amp;Values!$A$17),IF($Z7="ui",HYPERLINK(Values!$C$42,Values!$A$40&amp;"\"&amp;Values!$A$18),IF($Z7="c",HYPERLINK(Values!$C$5,Values!$A$5),IF($Z7="p",HYPERLINK(Values!$C$44&amp;"\"&amp;$E7,Values!$A$40&amp;"\"&amp;Values!$A$20&amp;"\"&amp;$E7),IF($Z7="pr",HYPERLINK(Values!$C$49,Values!$A$40&amp;"\"&amp;Values!$A$19),IF($Z7="ex",HYPERLINK(Values!$B$54,Values!$A$53&amp;" folder "&amp;$G7),IF($Z7="","What type of script is it?",IF($Z7="mc",HYPERLINK(Values!$B$57&amp;"\"&amp;$E7,Values!$A$55&amp;" "&amp;$E7&amp;"\"&amp;$G7),HYPERLINK(Values!$B$3&amp;F7&amp;"\"&amp;$H7,"OWNED\"&amp;$E7&amp;"\"&amp;$H7&amp;"\")))))))))</f>
        <v>Drobox/AESCRIPTS</v>
      </c>
      <c r="AC7" s="2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</f>
        <v>CS6 unsupported</v>
      </c>
      <c r="AE7" t="s">
        <v>852</v>
      </c>
      <c r="AF7">
        <v>0</v>
      </c>
      <c r="AH7" s="37">
        <f t="shared" si="3"/>
        <v>0</v>
      </c>
      <c r="AI7" s="94">
        <f>IFERROR(IF(AE7="s",AH7*Values!$C$1,AF7*Values!$C$1),"")</f>
        <v>0</v>
      </c>
    </row>
    <row r="8" spans="1:36" x14ac:dyDescent="0.25">
      <c r="B8" s="15">
        <v>1</v>
      </c>
      <c r="C8" t="s">
        <v>2000</v>
      </c>
      <c r="D8" s="7">
        <v>43274</v>
      </c>
      <c r="E8" s="1" t="s">
        <v>888</v>
      </c>
      <c r="F8" t="s">
        <v>2001</v>
      </c>
      <c r="G8" t="s">
        <v>2007</v>
      </c>
      <c r="H8" t="s">
        <v>2008</v>
      </c>
      <c r="I8" s="2" t="s">
        <v>2009</v>
      </c>
      <c r="J8" t="s">
        <v>116</v>
      </c>
      <c r="K8" s="2" t="str">
        <f t="shared" si="0"/>
        <v>No license required</v>
      </c>
      <c r="N8" t="str">
        <f t="shared" si="1"/>
        <v>NO</v>
      </c>
      <c r="O8" t="s">
        <v>2010</v>
      </c>
      <c r="P8" t="s">
        <v>98</v>
      </c>
      <c r="R8" s="11" t="s">
        <v>2011</v>
      </c>
      <c r="S8" t="s">
        <v>283</v>
      </c>
      <c r="T8" t="s">
        <v>2005</v>
      </c>
      <c r="U8" s="2" t="str">
        <f t="shared" si="2"/>
        <v>zero-tangents help</v>
      </c>
      <c r="V8" t="s">
        <v>2012</v>
      </c>
      <c r="W8" s="2" t="str">
        <f>HYPERLINK(Values!$B$3&amp;E8&amp;"\"&amp;$H8,"OWNED\"&amp;$E8&amp;"\"&amp;$H8&amp;"\")</f>
        <v>OWNED\Paul Conigliaro\ZeroTangents-v1.2-Download\</v>
      </c>
      <c r="X8" s="2" t="s">
        <v>44</v>
      </c>
      <c r="Y8" s="15" t="s">
        <v>128</v>
      </c>
      <c r="Z8" s="15" t="s">
        <v>128</v>
      </c>
      <c r="AA8" s="2" t="str">
        <f>IF($Z8="s",HYPERLINK(Values!$C$47,Values!$A$46&amp;"\"&amp;Values!$A$17),IF($Z8="ui",HYPERLINK(Values!$C$48,Values!$A$46&amp;"\"&amp;Values!$A$18),IF($Z8="c",HYPERLINK(Values!$C$5,Values!$A$5)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Drobox/AESCRIPTS</v>
      </c>
      <c r="AB8" s="2" t="str">
        <f>IF($Z8="s",HYPERLINK(Values!$C$41,Values!$A$40&amp;"\"&amp;Values!$A$17),IF($Z8="ui",HYPERLINK(Values!$C$42,Values!$A$40&amp;"\"&amp;Values!$A$18),IF($Z8="c",HYPERLINK(Values!$C$5,Values!$A$5),IF($Z8="p",HYPERLINK(Values!$C$44&amp;"\"&amp;$E8,Values!$A$40&amp;"\"&amp;Values!$A$20&amp;"\"&amp;$E8),IF($Z8="pr",HYPERLINK(Values!$C$49,Values!$A$40&amp;"\"&amp;Values!$A$19),IF($Z8="ex",HYPERLINK(Values!$B$54,Values!$A$53&amp;" folder "&amp;$G8),IF($Z8="","What type of script is it?",IF($Z8="mc",HYPERLINK(Values!$B$57&amp;"\"&amp;$E8,Values!$A$55&amp;" "&amp;$E8&amp;"\"&amp;$G8),HYPERLINK(Values!$B$3&amp;F8&amp;"\"&amp;$H8,"OWNED\"&amp;$E8&amp;"\"&amp;$H8&amp;"\")))))))))</f>
        <v>Drobox/AESCRIPTS</v>
      </c>
      <c r="AC8" s="2" t="str">
        <f>IF($M8=0,"CS6 unsupported"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it?",HYPERLINK(Values!$B$3&amp;E8&amp;"\"&amp;$H8,"OWNED\"&amp;$E8&amp;"\"&amp;$H8&amp;"\")))))))))</f>
        <v>CS6 unsupported</v>
      </c>
      <c r="AE8" t="s">
        <v>852</v>
      </c>
      <c r="AF8">
        <v>0</v>
      </c>
      <c r="AH8" s="37">
        <f t="shared" si="3"/>
        <v>0</v>
      </c>
      <c r="AI8" s="94">
        <f>IFERROR(IF(AE8="s",AH8*Values!$C$1,AF8*Values!$C$1),"")</f>
        <v>0</v>
      </c>
    </row>
    <row r="9" spans="1:36" x14ac:dyDescent="0.25">
      <c r="B9">
        <v>1</v>
      </c>
      <c r="C9">
        <v>100815698</v>
      </c>
      <c r="D9" s="8">
        <v>43269</v>
      </c>
      <c r="E9" s="9" t="s">
        <v>561</v>
      </c>
      <c r="F9" t="s">
        <v>2013</v>
      </c>
      <c r="G9" t="s">
        <v>2014</v>
      </c>
      <c r="H9" t="s">
        <v>2015</v>
      </c>
      <c r="I9" s="50" t="str">
        <f>HYPERLINK("https://aescripts.com/"&amp;G9,G9)</f>
        <v>squash-and-stretch</v>
      </c>
      <c r="J9" t="s">
        <v>116</v>
      </c>
      <c r="K9" s="2" t="str">
        <f>HYPERLINK("https://aescripts.com/downloadable/customer/products/",J9)</f>
        <v>No license required</v>
      </c>
      <c r="L9" t="str">
        <f>IF(OR(O9="CS3",O9="CS4",O9="CS5",O9="CS5.5"),O9,"NO")</f>
        <v>NO</v>
      </c>
      <c r="M9">
        <v>0</v>
      </c>
      <c r="N9" t="str">
        <f>IF(OR(M9=1,L9="CS6",P9="CS6"),"YES",IF(OR(M9=0,M9=""),"NO"))</f>
        <v>NO</v>
      </c>
      <c r="O9" t="s">
        <v>124</v>
      </c>
      <c r="P9" t="s">
        <v>98</v>
      </c>
      <c r="Q9" s="13" t="s">
        <v>2016</v>
      </c>
      <c r="R9" s="11">
        <v>43173</v>
      </c>
      <c r="T9" t="s">
        <v>2017</v>
      </c>
      <c r="U9" s="2" t="str">
        <f>IF($V9="",HYPERLINK("https://aescripts.com/"&amp;$G9,$G9&amp;" help"),HYPERLINK($V9,$G9&amp;" help"))</f>
        <v>squash-and-stretch help</v>
      </c>
      <c r="V9" t="s">
        <v>2018</v>
      </c>
      <c r="W9" s="2" t="str">
        <f>HYPERLINK(Values!$B$3&amp;E9&amp;"\"&amp;$H9,"OWNED\"&amp;$E9&amp;"\"&amp;$H9&amp;"\")</f>
        <v>OWNED\mamoworld\squash_stretch_free_1_1_001\</v>
      </c>
      <c r="X9" s="2" t="s">
        <v>44</v>
      </c>
      <c r="Y9" s="15" t="s">
        <v>300</v>
      </c>
      <c r="Z9" s="15" t="s">
        <v>300</v>
      </c>
      <c r="AA9" s="2" t="str">
        <f>IF($Z9="s",HYPERLINK(Values!$C$47,Values!$A$46&amp;"\"&amp;Values!$A$17),IF($Z9="ui",HYPERLINK(Values!$C$48,Values!$A$46&amp;"\"&amp;Values!$A$18),IF($Z9="c",HYPERLINK(Values!$C$5,Values!$A$5)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Extensions folder squash-and-stretch</v>
      </c>
      <c r="AB9" s="2" t="str">
        <f>IF($Z9="s",HYPERLINK(Values!$C$41,Values!$A$40&amp;"\"&amp;Values!$A$17),IF($Z9="ui",HYPERLINK(Values!$C$42,Values!$A$40&amp;"\"&amp;Values!$A$18),IF($Z9="c",HYPERLINK(Values!$C$5,Values!$A$5),IF($Z9="p",HYPERLINK(Values!$C$44&amp;"\"&amp;$E9,Values!$A$40&amp;"\"&amp;Values!$A$20&amp;"\"&amp;$E9),IF($Z9="pr",HYPERLINK(Values!$C$49,Values!$A$40&amp;"\"&amp;Values!$A$19),IF($Z9="ex",HYPERLINK(Values!$B$54,Values!$A$53&amp;" folder "&amp;$G9),IF($Z9="","What type of script is it?",IF($Z9="mc",HYPERLINK(Values!$B$57&amp;"\"&amp;$E9,Values!$A$55&amp;" "&amp;$E9&amp;"\"&amp;$G9),HYPERLINK(Values!$B$3&amp;F9&amp;"\"&amp;$H9,"OWNED\"&amp;$E9&amp;"\"&amp;$H9&amp;"\")))))))))</f>
        <v>Extensions folder squash-and-stretch</v>
      </c>
      <c r="AC9" s="2" t="str">
        <f>IF($M9=0,"CS6 unsupported",IF(AND($M9=1,$Z9="un"),HYPERLINK(Values!$B$69,Values!$A$68)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it?",HYPERLINK(Values!$B$3&amp;E9&amp;"\"&amp;$H9,"OWNED\"&amp;$E9&amp;"\"&amp;$H9&amp;"\"))))))))))</f>
        <v>CS6 unsupported</v>
      </c>
      <c r="AE9" t="s">
        <v>852</v>
      </c>
      <c r="AF9" s="57">
        <v>0</v>
      </c>
      <c r="AG9" s="57"/>
      <c r="AH9" s="37">
        <f>IF(AE9="s",AF9*0.75,IF(AE9="n",AF9*0,""))</f>
        <v>0</v>
      </c>
      <c r="AI9" s="94">
        <f>IFERROR(IF(AE9="s",AH9*Values!$C$1,AF9*Values!$C$1),"")</f>
        <v>0</v>
      </c>
    </row>
    <row r="10" spans="1:36" x14ac:dyDescent="0.25">
      <c r="B10" s="15">
        <v>1</v>
      </c>
      <c r="C10">
        <v>100822217</v>
      </c>
      <c r="D10" s="7">
        <v>43280</v>
      </c>
      <c r="E10" s="1" t="s">
        <v>184</v>
      </c>
      <c r="F10" t="s">
        <v>2019</v>
      </c>
      <c r="G10" t="s">
        <v>2020</v>
      </c>
      <c r="H10" t="s">
        <v>2021</v>
      </c>
      <c r="I10" s="2" t="str">
        <f t="shared" ref="I10:I18" si="4">HYPERLINK("https://aescripts.com/"&amp;G10)</f>
        <v>https://aescripts.com/aep-to-mogrt</v>
      </c>
      <c r="J10" t="s">
        <v>116</v>
      </c>
      <c r="K10" s="2" t="str">
        <f>HYPERLINK("https://aescripts.com/downloadable/customer/products/",J10)</f>
        <v>No license required</v>
      </c>
      <c r="N10" t="str">
        <f>IF(M10=1,"YES",IF(M10=0,"NO",""))</f>
        <v>NO</v>
      </c>
      <c r="O10" s="15" t="s">
        <v>98</v>
      </c>
      <c r="P10" s="15" t="s">
        <v>98</v>
      </c>
      <c r="Q10" s="13" t="s">
        <v>241</v>
      </c>
      <c r="R10" s="11">
        <v>43279</v>
      </c>
      <c r="S10" t="s">
        <v>159</v>
      </c>
      <c r="U10" s="2" t="str">
        <f t="shared" ref="U10:U18" si="5">IF($V10="",HYPERLINK("https://aescripts.com/"&amp;$G10,$G10&amp;" help"),HYPERLINK($V10,$G10&amp;" help"))</f>
        <v>aep-to-mogrt help</v>
      </c>
      <c r="W10" s="2" t="str">
        <f>HYPERLINK(Values!$B$3&amp;E10&amp;"\"&amp;$H10,"OWNED\"&amp;$E10&amp;"\"&amp;$H10&amp;"\")</f>
        <v>OWNED\Alex White\aeptomogrt_1\</v>
      </c>
      <c r="X10" s="2" t="s">
        <v>44</v>
      </c>
      <c r="Y10" s="15" t="s">
        <v>154</v>
      </c>
      <c r="Z10" s="15" t="s">
        <v>154</v>
      </c>
      <c r="AA10" s="2" t="str">
        <f>IF($Z10="s",HYPERLINK(Values!$C$47,Values!$A$46&amp;"\"&amp;Values!$A$17),IF($Z10="ui",HYPERLINK(Values!$C$48,Values!$A$46&amp;"\"&amp;Values!$A$18),IF($Z10="c",HYPERLINK(Values!$C$5,Values!$A$5)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CC 2018\Scripts</v>
      </c>
      <c r="AB10" s="2" t="str">
        <f>IF($Z10="s",HYPERLINK(Values!$C$41,Values!$A$40&amp;"\"&amp;Values!$A$17),IF($Z10="ui",HYPERLINK(Values!$C$42,Values!$A$40&amp;"\"&amp;Values!$A$18),IF($Z10="c",HYPERLINK(Values!$C$5,Values!$A$5),IF($Z10="p",HYPERLINK(Values!$C$44&amp;"\"&amp;$E10,Values!$A$40&amp;"\"&amp;Values!$A$20&amp;"\"&amp;$E10),IF($Z10="pr",HYPERLINK(Values!$C$49,Values!$A$40&amp;"\"&amp;Values!$A$19),IF($Z10="ex",HYPERLINK(Values!$B$54,Values!$A$53&amp;" folder "&amp;$G10),IF($Z10="","What type of script is it?",IF($Z10="mc",HYPERLINK(Values!$B$57&amp;"\"&amp;$E10,Values!$A$55&amp;" "&amp;$E10&amp;"\"&amp;$G10),HYPERLINK(Values!$B$3&amp;F10&amp;"\"&amp;$H10,"OWNED\"&amp;$E10&amp;"\"&amp;$H10&amp;"\")))))))))</f>
        <v>CC 2017\Scripts</v>
      </c>
      <c r="AI10" s="94">
        <f>IFERROR(IF(AE10="s",AH10*Values!$C$1,AF10*Values!$C$1),"")</f>
        <v>0</v>
      </c>
    </row>
    <row r="11" spans="1:36" x14ac:dyDescent="0.25">
      <c r="B11" s="15">
        <v>1</v>
      </c>
      <c r="C11">
        <v>100849216</v>
      </c>
      <c r="D11" s="7">
        <v>43330</v>
      </c>
      <c r="E11" s="5" t="s">
        <v>2022</v>
      </c>
      <c r="F11" s="5" t="s">
        <v>2023</v>
      </c>
      <c r="G11" s="5" t="s">
        <v>2024</v>
      </c>
      <c r="H11" t="s">
        <v>2025</v>
      </c>
      <c r="I11" s="2" t="str">
        <f t="shared" si="4"/>
        <v>https://aescripts.com/slitscan</v>
      </c>
      <c r="J11" t="s">
        <v>116</v>
      </c>
      <c r="K11" s="2" t="str">
        <f t="shared" si="0"/>
        <v>No license required</v>
      </c>
      <c r="L11" s="5"/>
      <c r="N11" t="str">
        <f t="shared" ref="N11:N18" si="6">IF(M11=1,"YES",IF(M11=0,"NO",""))</f>
        <v>NO</v>
      </c>
      <c r="O11" s="15" t="s">
        <v>134</v>
      </c>
      <c r="P11" s="15" t="s">
        <v>98</v>
      </c>
      <c r="Q11" s="1" t="s">
        <v>2026</v>
      </c>
      <c r="R11" s="11">
        <v>43754</v>
      </c>
      <c r="S11" s="1"/>
      <c r="T11" s="1"/>
      <c r="U11" s="2" t="str">
        <f t="shared" si="5"/>
        <v>slitscan help</v>
      </c>
      <c r="V11" s="1" t="s">
        <v>2027</v>
      </c>
      <c r="W11" s="2" t="str">
        <f>IF(J11="trial",HYPERLINK(Values!$C$2&amp;$E11,"*TRIAL* "&amp;$E11&amp;"\"&amp;$H11),HYPERLINK(Values!$B$3&amp;E11&amp;"\"&amp;$H11,"OWNED\"&amp;$E11&amp;"\"&amp;$H11&amp;"\"))</f>
        <v>OWNED\Zaebects\slitscan_v1.0\</v>
      </c>
      <c r="X11" s="2" t="s">
        <v>44</v>
      </c>
      <c r="Y11" s="15" t="s">
        <v>145</v>
      </c>
      <c r="Z11" s="15" t="s">
        <v>145</v>
      </c>
      <c r="AA11" s="2" t="str">
        <f>IF($Z11="s",HYPERLINK(Values!$C$47,Values!$A$46&amp;"\"&amp;Values!$A$17),IF($Z11="ui",HYPERLINK(Values!$C$48,Values!$A$46&amp;"\"&amp;Values!$A$18),IF($Z11="c",HYPERLINK(Values!$C$5,Values!$A$5)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CC 2018\Plug-ins\Zaebects</v>
      </c>
      <c r="AB11" s="2" t="str">
        <f>IF($Z11="s",HYPERLINK(Values!$C$41,Values!$A$40&amp;"\"&amp;Values!$A$17),IF($Z11="ui",HYPERLINK(Values!$C$42,Values!$A$40&amp;"\"&amp;Values!$A$18),IF($Z11="c",HYPERLINK(Values!$C$5,Values!$A$5),IF($Z11="p",HYPERLINK(Values!$C$44&amp;"\"&amp;$E11,Values!$A$40&amp;"\"&amp;Values!$A$20&amp;"\"&amp;$E11),IF($Z11="pr",HYPERLINK(Values!$C$49,Values!$A$40&amp;"\"&amp;Values!$A$19),IF($Z11="ex",HYPERLINK(Values!$B$54,Values!$A$53&amp;" folder "&amp;$G11),IF($Z11="","What type of script is it?",IF($Z11="mc",HYPERLINK(Values!$B$57&amp;"\"&amp;$E11,Values!$A$55&amp;" "&amp;$E11&amp;"\"&amp;$G11),HYPERLINK(Values!$B$3&amp;F11&amp;"\"&amp;$H11,"OWNED\"&amp;$E11&amp;"\"&amp;$H11&amp;"\")))))))))</f>
        <v>CC 2017\Plug-ins\Zaebects</v>
      </c>
      <c r="AC11" s="1"/>
      <c r="AD11" s="1"/>
      <c r="AE11" s="24"/>
      <c r="AH11" s="22"/>
      <c r="AI11" s="94">
        <f>IFERROR(IF(AE11="s",AH11*Values!$C$1,AF11*Values!$C$1),"")</f>
        <v>0</v>
      </c>
    </row>
    <row r="12" spans="1:36" x14ac:dyDescent="0.25">
      <c r="B12" s="15">
        <v>1</v>
      </c>
      <c r="C12" t="s">
        <v>93</v>
      </c>
      <c r="D12" t="s">
        <v>93</v>
      </c>
      <c r="E12" s="5" t="s">
        <v>4</v>
      </c>
      <c r="F12" s="5" t="s">
        <v>242</v>
      </c>
      <c r="G12" s="5" t="s">
        <v>243</v>
      </c>
      <c r="H12" t="s">
        <v>242</v>
      </c>
      <c r="I12" s="2" t="str">
        <f t="shared" si="4"/>
        <v>https://aescripts.com/scriptname</v>
      </c>
      <c r="J12" t="s">
        <v>116</v>
      </c>
      <c r="K12" s="2" t="str">
        <f t="shared" si="0"/>
        <v>No license required</v>
      </c>
      <c r="L12" s="5"/>
      <c r="N12" t="str">
        <f t="shared" si="6"/>
        <v>NO</v>
      </c>
      <c r="O12" s="15"/>
      <c r="P12" s="15"/>
      <c r="Q12" s="1"/>
      <c r="S12" s="1"/>
      <c r="T12" s="1"/>
      <c r="U12" s="2" t="str">
        <f t="shared" si="5"/>
        <v>scriptname help</v>
      </c>
      <c r="V12" s="1"/>
      <c r="W12" s="2" t="str">
        <f>IF(J12="trial",HYPERLINK(Values!$C$2&amp;$E12,"*TRIAL* "&amp;$E12&amp;"\"&amp;$H12),HYPERLINK(Values!$B$3&amp;E12&amp;"\"&amp;$H12,"OWNED\"&amp;$E12&amp;"\"&amp;$H12&amp;"\"))</f>
        <v>OWNED\Author\ScriptName\</v>
      </c>
      <c r="X12" s="2" t="s">
        <v>44</v>
      </c>
      <c r="Y12" s="15"/>
      <c r="Z12" s="15"/>
      <c r="AA12" s="2" t="str">
        <f>IF($Z12="s",HYPERLINK(Values!$C$47,Values!$A$46&amp;"\"&amp;Values!$A$17),IF($Z12="ui",HYPERLINK(Values!$C$48,Values!$A$46&amp;"\"&amp;Values!$A$18),IF($Z12="c",HYPERLINK(Values!$C$5,Values!$A$5)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</f>
        <v>What type of script is it?</v>
      </c>
      <c r="AB12" s="2" t="str">
        <f>IF($Z12="s",HYPERLINK(Values!$C$41,Values!$A$40&amp;"\"&amp;Values!$A$17),IF($Z12="ui",HYPERLINK(Values!$C$42,Values!$A$40&amp;"\"&amp;Values!$A$18),IF($Z12="c",HYPERLINK(Values!$C$5,Values!$A$5),IF($Z12="p",HYPERLINK(Values!$C$44&amp;"\"&amp;$E12,Values!$A$40&amp;"\"&amp;Values!$A$20&amp;"\"&amp;$E12),IF($Z12="pr",HYPERLINK(Values!$C$49,Values!$A$40&amp;"\"&amp;Values!$A$19),IF($Z12="ex",HYPERLINK(Values!$B$54,Values!$A$53&amp;" folder "&amp;$G12),IF($Z12="","What type of script is it?",IF($Z12="mc",HYPERLINK(Values!$B$57&amp;"\"&amp;$E12,Values!$A$55&amp;" "&amp;$E12&amp;"\"&amp;$G12),HYPERLINK(Values!$B$3&amp;F12&amp;"\"&amp;$H12,"OWNED\"&amp;$E12&amp;"\"&amp;$H12&amp;"\")))))))))</f>
        <v>What type of script is it?</v>
      </c>
      <c r="AC12" s="1"/>
      <c r="AD12" s="1"/>
      <c r="AE12" s="24"/>
      <c r="AH12" s="22"/>
      <c r="AI12" s="94">
        <f>IFERROR(IF(AE12="s",AH12*Values!$C$1,AF12*Values!$C$1),"")</f>
        <v>0</v>
      </c>
    </row>
    <row r="13" spans="1:36" x14ac:dyDescent="0.25">
      <c r="B13" s="15">
        <v>1</v>
      </c>
      <c r="C13" t="s">
        <v>93</v>
      </c>
      <c r="D13" t="s">
        <v>93</v>
      </c>
      <c r="E13" s="5" t="s">
        <v>4</v>
      </c>
      <c r="F13" s="5" t="s">
        <v>242</v>
      </c>
      <c r="G13" s="5" t="s">
        <v>243</v>
      </c>
      <c r="H13" t="s">
        <v>242</v>
      </c>
      <c r="I13" s="2" t="str">
        <f t="shared" si="4"/>
        <v>https://aescripts.com/scriptname</v>
      </c>
      <c r="J13" t="s">
        <v>116</v>
      </c>
      <c r="K13" s="2" t="str">
        <f t="shared" si="0"/>
        <v>No license required</v>
      </c>
      <c r="L13" s="5"/>
      <c r="N13" t="str">
        <f t="shared" si="6"/>
        <v>NO</v>
      </c>
      <c r="O13" s="15"/>
      <c r="P13" s="15"/>
      <c r="Q13" s="1"/>
      <c r="S13" s="1"/>
      <c r="T13" s="1"/>
      <c r="U13" s="2" t="str">
        <f t="shared" si="5"/>
        <v>scriptname help</v>
      </c>
      <c r="V13" s="1"/>
      <c r="W13" s="2" t="str">
        <f>IF(J13="trial",HYPERLINK(Values!$C$2&amp;$E13,"*TRIAL* "&amp;$E13&amp;"\"&amp;$H13),HYPERLINK(Values!$B$3&amp;E13&amp;"\"&amp;$H13,"OWNED\"&amp;$E13&amp;"\"&amp;$H13&amp;"\"))</f>
        <v>OWNED\Author\ScriptName\</v>
      </c>
      <c r="X13" s="2" t="s">
        <v>44</v>
      </c>
      <c r="Y13" s="15"/>
      <c r="Z13" s="15"/>
      <c r="AA13" s="2" t="str">
        <f>IF($Z13="s",HYPERLINK(Values!$C$47,Values!$A$46&amp;"\"&amp;Values!$A$17),IF($Z13="ui",HYPERLINK(Values!$C$48,Values!$A$46&amp;"\"&amp;Values!$A$18),IF($Z13="c",HYPERLINK(Values!$C$5,Values!$A$5)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"&amp;$E13&amp;"\"&amp;$G13),HYPERLINK(Values!$B$3&amp;E13&amp;"\"&amp;$H13,"OWNED\"&amp;$E13&amp;"\"&amp;$H13&amp;"\")))))))))</f>
        <v>What type of script is it?</v>
      </c>
      <c r="AB13" s="2" t="str">
        <f>IF($Z13="s",HYPERLINK(Values!$C$41,Values!$A$40&amp;"\"&amp;Values!$A$17),IF($Z13="ui",HYPERLINK(Values!$C$42,Values!$A$40&amp;"\"&amp;Values!$A$18),IF($Z13="c",HYPERLINK(Values!$C$5,Values!$A$5),IF($Z13="p",HYPERLINK(Values!$C$44&amp;"\"&amp;$E13,Values!$A$40&amp;"\"&amp;Values!$A$20&amp;"\"&amp;$E13),IF($Z13="pr",HYPERLINK(Values!$C$49,Values!$A$40&amp;"\"&amp;Values!$A$19),IF($Z13="ex",HYPERLINK(Values!$B$54,Values!$A$53&amp;" folder "&amp;$G13),IF($Z13="","What type of script is it?",IF($Z13="mc",HYPERLINK(Values!$B$57&amp;"\"&amp;$E13,Values!$A$55&amp;" "&amp;$E13&amp;"\"&amp;$G13),HYPERLINK(Values!$B$3&amp;F13&amp;"\"&amp;$H13,"OWNED\"&amp;$E13&amp;"\"&amp;$H13&amp;"\")))))))))</f>
        <v>What type of script is it?</v>
      </c>
      <c r="AC13" s="1"/>
      <c r="AD13" s="1"/>
      <c r="AE13" s="24"/>
      <c r="AH13" s="22"/>
      <c r="AI13" s="94">
        <f>IFERROR(IF(AE13="s",AH13*Values!$C$1,AF13*Values!$C$1),"")</f>
        <v>0</v>
      </c>
    </row>
    <row r="14" spans="1:36" x14ac:dyDescent="0.25">
      <c r="B14" s="15">
        <v>1</v>
      </c>
      <c r="C14" t="s">
        <v>93</v>
      </c>
      <c r="D14" t="s">
        <v>93</v>
      </c>
      <c r="E14" s="5" t="s">
        <v>4</v>
      </c>
      <c r="F14" s="5" t="s">
        <v>242</v>
      </c>
      <c r="G14" s="5" t="s">
        <v>243</v>
      </c>
      <c r="H14" t="s">
        <v>242</v>
      </c>
      <c r="I14" s="2" t="str">
        <f t="shared" si="4"/>
        <v>https://aescripts.com/scriptname</v>
      </c>
      <c r="J14" t="s">
        <v>116</v>
      </c>
      <c r="K14" s="2" t="str">
        <f t="shared" si="0"/>
        <v>No license required</v>
      </c>
      <c r="L14" s="5"/>
      <c r="N14" t="str">
        <f t="shared" si="6"/>
        <v>NO</v>
      </c>
      <c r="O14" s="15"/>
      <c r="P14" s="15"/>
      <c r="Q14" s="1"/>
      <c r="S14" s="1"/>
      <c r="T14" s="1"/>
      <c r="U14" s="2" t="str">
        <f t="shared" si="5"/>
        <v>scriptname help</v>
      </c>
      <c r="V14" s="1"/>
      <c r="W14" s="2" t="str">
        <f>IF(J14="trial",HYPERLINK(Values!$C$2&amp;$E14,"*TRIAL* "&amp;$E14&amp;"\"&amp;$H14),HYPERLINK(Values!$B$3&amp;E14&amp;"\"&amp;$H14,"OWNED\"&amp;$E14&amp;"\"&amp;$H14&amp;"\"))</f>
        <v>OWNED\Author\ScriptName\</v>
      </c>
      <c r="X14" s="2" t="s">
        <v>44</v>
      </c>
      <c r="Y14" s="15"/>
      <c r="Z14" s="15"/>
      <c r="AA14" s="2" t="str">
        <f>IF($Z14="s",HYPERLINK(Values!$C$47,Values!$A$46&amp;"\"&amp;Values!$A$17),IF($Z14="ui",HYPERLINK(Values!$C$48,Values!$A$46&amp;"\"&amp;Values!$A$18),IF($Z14="c",HYPERLINK(Values!$C$5,Values!$A$5)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</f>
        <v>What type of script is it?</v>
      </c>
      <c r="AB14" s="2" t="str">
        <f>IF($Z14="s",HYPERLINK(Values!$C$41,Values!$A$40&amp;"\"&amp;Values!$A$17),IF($Z14="ui",HYPERLINK(Values!$C$42,Values!$A$40&amp;"\"&amp;Values!$A$18),IF($Z14="c",HYPERLINK(Values!$C$5,Values!$A$5),IF($Z14="p",HYPERLINK(Values!$C$44&amp;"\"&amp;$E14,Values!$A$40&amp;"\"&amp;Values!$A$20&amp;"\"&amp;$E14),IF($Z14="pr",HYPERLINK(Values!$C$49,Values!$A$40&amp;"\"&amp;Values!$A$19),IF($Z14="ex",HYPERLINK(Values!$B$54,Values!$A$53&amp;" folder "&amp;$G14),IF($Z14="","What type of script is it?",IF($Z14="mc",HYPERLINK(Values!$B$57&amp;"\"&amp;$E14,Values!$A$55&amp;" "&amp;$E14&amp;"\"&amp;$G14),HYPERLINK(Values!$B$3&amp;F14&amp;"\"&amp;$H14,"OWNED\"&amp;$E14&amp;"\"&amp;$H14&amp;"\")))))))))</f>
        <v>What type of script is it?</v>
      </c>
      <c r="AC14" s="1"/>
      <c r="AD14" s="1"/>
      <c r="AE14" s="24"/>
      <c r="AH14" s="22"/>
      <c r="AI14" s="94">
        <f>IFERROR(IF(AE14="s",AH14*Values!$C$1,AF14*Values!$C$1),"")</f>
        <v>0</v>
      </c>
    </row>
    <row r="15" spans="1:36" x14ac:dyDescent="0.25">
      <c r="B15" s="15">
        <v>1</v>
      </c>
      <c r="C15" t="s">
        <v>93</v>
      </c>
      <c r="D15" t="s">
        <v>93</v>
      </c>
      <c r="E15" s="5" t="s">
        <v>4</v>
      </c>
      <c r="F15" s="5" t="s">
        <v>242</v>
      </c>
      <c r="G15" s="5" t="s">
        <v>243</v>
      </c>
      <c r="H15" t="s">
        <v>242</v>
      </c>
      <c r="I15" s="2" t="str">
        <f t="shared" si="4"/>
        <v>https://aescripts.com/scriptname</v>
      </c>
      <c r="J15" t="s">
        <v>116</v>
      </c>
      <c r="K15" s="2" t="str">
        <f t="shared" si="0"/>
        <v>No license required</v>
      </c>
      <c r="L15" s="5"/>
      <c r="N15" t="str">
        <f t="shared" si="6"/>
        <v>NO</v>
      </c>
      <c r="O15" s="15"/>
      <c r="P15" s="15"/>
      <c r="Q15" s="1"/>
      <c r="S15" s="1"/>
      <c r="T15" s="1"/>
      <c r="U15" s="2" t="str">
        <f t="shared" si="5"/>
        <v>scriptname help</v>
      </c>
      <c r="V15" s="1"/>
      <c r="W15" s="2" t="str">
        <f>IF(J15="trial",HYPERLINK(Values!$C$2&amp;$E15,"*TRIAL* "&amp;$E15&amp;"\"&amp;$H15),HYPERLINK(Values!$B$3&amp;E15&amp;"\"&amp;$H15,"OWNED\"&amp;$E15&amp;"\"&amp;$H15&amp;"\"))</f>
        <v>OWNED\Author\ScriptName\</v>
      </c>
      <c r="X15" s="2" t="s">
        <v>44</v>
      </c>
      <c r="Y15" s="15"/>
      <c r="Z15" s="15"/>
      <c r="AA15" s="2" t="str">
        <f>IF($Z15="s",HYPERLINK(Values!$C$47,Values!$A$46&amp;"\"&amp;Values!$A$17),IF($Z15="ui",HYPERLINK(Values!$C$48,Values!$A$46&amp;"\"&amp;Values!$A$18),IF($Z15="c",HYPERLINK(Values!$C$5,Values!$A$5)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</f>
        <v>What type of script is it?</v>
      </c>
      <c r="AB15" s="2" t="str">
        <f>IF($Z15="s",HYPERLINK(Values!$C$41,Values!$A$40&amp;"\"&amp;Values!$A$17),IF($Z15="ui",HYPERLINK(Values!$C$42,Values!$A$40&amp;"\"&amp;Values!$A$18),IF($Z15="c",HYPERLINK(Values!$C$5,Values!$A$5),IF($Z15="p",HYPERLINK(Values!$C$44&amp;"\"&amp;$E15,Values!$A$40&amp;"\"&amp;Values!$A$20&amp;"\"&amp;$E15),IF($Z15="pr",HYPERLINK(Values!$C$49,Values!$A$40&amp;"\"&amp;Values!$A$19),IF($Z15="ex",HYPERLINK(Values!$B$54,Values!$A$53&amp;" folder "&amp;$G15),IF($Z15="","What type of script is it?",IF($Z15="mc",HYPERLINK(Values!$B$57&amp;"\"&amp;$E15,Values!$A$55&amp;" "&amp;$E15&amp;"\"&amp;$G15),HYPERLINK(Values!$B$3&amp;F15&amp;"\"&amp;$H15,"OWNED\"&amp;$E15&amp;"\"&amp;$H15&amp;"\")))))))))</f>
        <v>What type of script is it?</v>
      </c>
      <c r="AC15" s="1"/>
      <c r="AD15" s="1"/>
      <c r="AE15" s="24"/>
      <c r="AH15" s="22"/>
      <c r="AI15" s="94">
        <f>IFERROR(IF(AE15="s",AH15*Values!$C$1,AF15*Values!$C$1),"")</f>
        <v>0</v>
      </c>
    </row>
    <row r="16" spans="1:36" x14ac:dyDescent="0.25">
      <c r="B16" s="15">
        <v>1</v>
      </c>
      <c r="C16" t="s">
        <v>93</v>
      </c>
      <c r="D16" t="s">
        <v>93</v>
      </c>
      <c r="E16" s="5" t="s">
        <v>4</v>
      </c>
      <c r="F16" s="5" t="s">
        <v>242</v>
      </c>
      <c r="G16" s="5" t="s">
        <v>243</v>
      </c>
      <c r="H16" t="s">
        <v>242</v>
      </c>
      <c r="I16" s="2" t="str">
        <f t="shared" si="4"/>
        <v>https://aescripts.com/scriptname</v>
      </c>
      <c r="J16" t="s">
        <v>116</v>
      </c>
      <c r="K16" s="2" t="str">
        <f t="shared" si="0"/>
        <v>No license required</v>
      </c>
      <c r="L16" s="5"/>
      <c r="N16" t="str">
        <f t="shared" si="6"/>
        <v>NO</v>
      </c>
      <c r="O16" s="15"/>
      <c r="P16" s="15"/>
      <c r="Q16" s="1"/>
      <c r="S16" s="1"/>
      <c r="T16" s="1"/>
      <c r="U16" s="2" t="str">
        <f t="shared" si="5"/>
        <v>scriptname help</v>
      </c>
      <c r="V16" s="1"/>
      <c r="W16" s="2" t="str">
        <f>IF(J16="trial",HYPERLINK(Values!$C$2&amp;$E16,"*TRIAL* "&amp;$E16&amp;"\"&amp;$H16),HYPERLINK(Values!$B$3&amp;E16&amp;"\"&amp;$H16,"OWNED\"&amp;$E16&amp;"\"&amp;$H16&amp;"\"))</f>
        <v>OWNED\Author\ScriptName\</v>
      </c>
      <c r="X16" s="2" t="s">
        <v>44</v>
      </c>
      <c r="Y16" s="15"/>
      <c r="Z16" s="15"/>
      <c r="AA16" s="2" t="str">
        <f>IF($Z16="s",HYPERLINK(Values!$C$47,Values!$A$46&amp;"\"&amp;Values!$A$17),IF($Z16="ui",HYPERLINK(Values!$C$48,Values!$A$46&amp;"\"&amp;Values!$A$18),IF($Z16="c",HYPERLINK(Values!$C$5,Values!$A$5)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</f>
        <v>What type of script is it?</v>
      </c>
      <c r="AB16" s="2" t="str">
        <f>IF($Z16="s",HYPERLINK(Values!$C$41,Values!$A$40&amp;"\"&amp;Values!$A$17),IF($Z16="ui",HYPERLINK(Values!$C$42,Values!$A$40&amp;"\"&amp;Values!$A$18),IF($Z16="c",HYPERLINK(Values!$C$5,Values!$A$5),IF($Z16="p",HYPERLINK(Values!$C$44&amp;"\"&amp;$E16,Values!$A$40&amp;"\"&amp;Values!$A$20&amp;"\"&amp;$E16),IF($Z16="pr",HYPERLINK(Values!$C$49,Values!$A$40&amp;"\"&amp;Values!$A$19),IF($Z16="ex",HYPERLINK(Values!$B$54,Values!$A$53&amp;" folder "&amp;$G16),IF($Z16="","What type of script is it?",IF($Z16="mc",HYPERLINK(Values!$B$57&amp;"\"&amp;$E16,Values!$A$55&amp;" "&amp;$E16&amp;"\"&amp;$G16),HYPERLINK(Values!$B$3&amp;F16&amp;"\"&amp;$H16,"OWNED\"&amp;$E16&amp;"\"&amp;$H16&amp;"\")))))))))</f>
        <v>What type of script is it?</v>
      </c>
      <c r="AC16" s="1"/>
      <c r="AD16" s="1"/>
      <c r="AE16" s="24"/>
      <c r="AH16" s="22"/>
      <c r="AI16" s="94">
        <f>IFERROR(IF(AE16="s",AH16*Values!$C$1,AF16*Values!$C$1),"")</f>
        <v>0</v>
      </c>
    </row>
    <row r="17" spans="2:35" x14ac:dyDescent="0.25">
      <c r="B17" s="15">
        <v>1</v>
      </c>
      <c r="C17" t="s">
        <v>93</v>
      </c>
      <c r="D17" t="s">
        <v>93</v>
      </c>
      <c r="E17" s="5" t="s">
        <v>4</v>
      </c>
      <c r="F17" s="5" t="s">
        <v>242</v>
      </c>
      <c r="G17" s="5" t="s">
        <v>243</v>
      </c>
      <c r="H17" t="s">
        <v>242</v>
      </c>
      <c r="I17" s="2" t="str">
        <f t="shared" si="4"/>
        <v>https://aescripts.com/scriptname</v>
      </c>
      <c r="J17" t="s">
        <v>116</v>
      </c>
      <c r="K17" s="2" t="str">
        <f t="shared" si="0"/>
        <v>No license required</v>
      </c>
      <c r="L17" s="5"/>
      <c r="N17" t="str">
        <f t="shared" si="6"/>
        <v>NO</v>
      </c>
      <c r="O17" s="15"/>
      <c r="P17" s="15"/>
      <c r="Q17" s="1"/>
      <c r="S17" s="1"/>
      <c r="T17" s="1"/>
      <c r="U17" s="2" t="str">
        <f t="shared" si="5"/>
        <v>scriptname help</v>
      </c>
      <c r="V17" s="1"/>
      <c r="W17" s="2" t="str">
        <f>IF(J17="trial",HYPERLINK(Values!$C$2&amp;$E17,"*TRIAL* "&amp;$E17&amp;"\"&amp;$H17),HYPERLINK(Values!$B$3&amp;E17&amp;"\"&amp;$H17,"OWNED\"&amp;$E17&amp;"\"&amp;$H17&amp;"\"))</f>
        <v>OWNED\Author\ScriptName\</v>
      </c>
      <c r="X17" s="2" t="s">
        <v>44</v>
      </c>
      <c r="Y17" s="15"/>
      <c r="Z17" s="15"/>
      <c r="AA17" s="2" t="str">
        <f>IF($Z17="s",HYPERLINK(Values!$C$47,Values!$A$46&amp;"\"&amp;Values!$A$17),IF($Z17="ui",HYPERLINK(Values!$C$48,Values!$A$46&amp;"\"&amp;Values!$A$18),IF($Z17="c",HYPERLINK(Values!$C$5,Values!$A$5)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</f>
        <v>What type of script is it?</v>
      </c>
      <c r="AB17" s="2" t="str">
        <f>IF($Z17="s",HYPERLINK(Values!$C$41,Values!$A$40&amp;"\"&amp;Values!$A$17),IF($Z17="ui",HYPERLINK(Values!$C$42,Values!$A$40&amp;"\"&amp;Values!$A$18),IF($Z17="c",HYPERLINK(Values!$C$5,Values!$A$5),IF($Z17="p",HYPERLINK(Values!$C$44&amp;"\"&amp;$E17,Values!$A$40&amp;"\"&amp;Values!$A$20&amp;"\"&amp;$E17),IF($Z17="pr",HYPERLINK(Values!$C$49,Values!$A$40&amp;"\"&amp;Values!$A$19),IF($Z17="ex",HYPERLINK(Values!$B$54,Values!$A$53&amp;" folder "&amp;$G17),IF($Z17="","What type of script is it?",IF($Z17="mc",HYPERLINK(Values!$B$57&amp;"\"&amp;$E17,Values!$A$55&amp;" "&amp;$E17&amp;"\"&amp;$G17),HYPERLINK(Values!$B$3&amp;F17&amp;"\"&amp;$H17,"OWNED\"&amp;$E17&amp;"\"&amp;$H17&amp;"\")))))))))</f>
        <v>What type of script is it?</v>
      </c>
      <c r="AC17" s="1"/>
      <c r="AD17" s="1"/>
      <c r="AE17" s="24"/>
      <c r="AH17" s="22"/>
      <c r="AI17" s="94">
        <f>IFERROR(IF(AE17="s",AH17*Values!$C$1,AF17*Values!$C$1),"")</f>
        <v>0</v>
      </c>
    </row>
    <row r="18" spans="2:35" x14ac:dyDescent="0.25">
      <c r="B18" s="15">
        <v>1</v>
      </c>
      <c r="C18" t="s">
        <v>93</v>
      </c>
      <c r="D18" t="s">
        <v>93</v>
      </c>
      <c r="E18" s="5" t="s">
        <v>4</v>
      </c>
      <c r="F18" s="5" t="s">
        <v>242</v>
      </c>
      <c r="G18" s="5" t="s">
        <v>243</v>
      </c>
      <c r="H18" t="s">
        <v>242</v>
      </c>
      <c r="I18" s="2" t="str">
        <f t="shared" si="4"/>
        <v>https://aescripts.com/scriptname</v>
      </c>
      <c r="J18" t="s">
        <v>116</v>
      </c>
      <c r="K18" s="2" t="str">
        <f t="shared" si="0"/>
        <v>No license required</v>
      </c>
      <c r="L18" s="5"/>
      <c r="N18" t="str">
        <f t="shared" si="6"/>
        <v>NO</v>
      </c>
      <c r="O18" s="15"/>
      <c r="P18" s="15"/>
      <c r="Q18" s="1"/>
      <c r="S18" s="1"/>
      <c r="T18" s="1"/>
      <c r="U18" s="2" t="str">
        <f t="shared" si="5"/>
        <v>scriptname help</v>
      </c>
      <c r="V18" s="1"/>
      <c r="W18" s="2" t="str">
        <f>IF(J18="trial",HYPERLINK(Values!$C$2&amp;$E18,"*TRIAL* "&amp;$E18&amp;"\"&amp;$H18),HYPERLINK(Values!$B$3&amp;E18&amp;"\"&amp;$H18,"OWNED\"&amp;$E18&amp;"\"&amp;$H18&amp;"\"))</f>
        <v>OWNED\Author\ScriptName\</v>
      </c>
      <c r="X18" s="2" t="s">
        <v>44</v>
      </c>
      <c r="Y18" s="15"/>
      <c r="Z18" s="15"/>
      <c r="AA18" s="2" t="str">
        <f>IF($Z18="s",HYPERLINK(Values!$C$47,Values!$A$46&amp;"\"&amp;Values!$A$17),IF($Z18="ui",HYPERLINK(Values!$C$48,Values!$A$46&amp;"\"&amp;Values!$A$18),IF($Z18="c",HYPERLINK(Values!$C$5,Values!$A$5)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</f>
        <v>What type of script is it?</v>
      </c>
      <c r="AB18" s="2" t="str">
        <f>IF($Z18="s",HYPERLINK(Values!$C$41,Values!$A$40&amp;"\"&amp;Values!$A$17),IF($Z18="ui",HYPERLINK(Values!$C$42,Values!$A$40&amp;"\"&amp;Values!$A$18),IF($Z18="c",HYPERLINK(Values!$C$5,Values!$A$5),IF($Z18="p",HYPERLINK(Values!$C$44&amp;"\"&amp;$E18,Values!$A$40&amp;"\"&amp;Values!$A$20&amp;"\"&amp;$E18),IF($Z18="pr",HYPERLINK(Values!$C$49,Values!$A$40&amp;"\"&amp;Values!$A$19),IF($Z18="ex",HYPERLINK(Values!$B$54,Values!$A$53&amp;" folder "&amp;$G18),IF($Z18="","What type of script is it?",IF($Z18="mc",HYPERLINK(Values!$B$57&amp;"\"&amp;$E18,Values!$A$55&amp;" "&amp;$E18&amp;"\"&amp;$G18),HYPERLINK(Values!$B$3&amp;F18&amp;"\"&amp;$H18,"OWNED\"&amp;$E18&amp;"\"&amp;$H18&amp;"\")))))))))</f>
        <v>What type of script is it?</v>
      </c>
      <c r="AC18" s="1"/>
      <c r="AD18" s="1"/>
      <c r="AE18" s="24"/>
      <c r="AH18" s="22"/>
      <c r="AI18" s="94">
        <f>IFERROR(IF(AE18="s",AH18*Values!$C$1,AF18*Values!$C$1),"")</f>
        <v>0</v>
      </c>
    </row>
    <row r="19" spans="2:35" x14ac:dyDescent="0.25">
      <c r="Z19" s="15"/>
    </row>
    <row r="20" spans="2:35" x14ac:dyDescent="0.25">
      <c r="Z20" s="15"/>
    </row>
    <row r="21" spans="2:35" x14ac:dyDescent="0.25">
      <c r="F21" s="11" t="s">
        <v>2028</v>
      </c>
      <c r="G21" t="s">
        <v>116</v>
      </c>
      <c r="Z21" s="15"/>
    </row>
    <row r="22" spans="2:35" x14ac:dyDescent="0.25">
      <c r="Z22" s="15"/>
    </row>
    <row r="23" spans="2:35" x14ac:dyDescent="0.25">
      <c r="Z23" s="15"/>
    </row>
    <row r="24" spans="2:35" x14ac:dyDescent="0.25">
      <c r="Z24" s="15"/>
    </row>
    <row r="25" spans="2:35" x14ac:dyDescent="0.25">
      <c r="Z25" s="15"/>
    </row>
    <row r="26" spans="2:35" x14ac:dyDescent="0.25">
      <c r="Z26" s="15"/>
    </row>
    <row r="27" spans="2:35" x14ac:dyDescent="0.25">
      <c r="Z27" s="15"/>
    </row>
    <row r="28" spans="2:35" x14ac:dyDescent="0.25">
      <c r="Z28" s="15"/>
    </row>
    <row r="29" spans="2:35" x14ac:dyDescent="0.25">
      <c r="Z29" s="15"/>
    </row>
    <row r="30" spans="2:35" x14ac:dyDescent="0.25">
      <c r="H30" s="5"/>
      <c r="Z30" s="15"/>
    </row>
    <row r="31" spans="2:35" x14ac:dyDescent="0.25">
      <c r="Z31" s="15"/>
    </row>
    <row r="32" spans="2:35" x14ac:dyDescent="0.25">
      <c r="Z32" s="15"/>
    </row>
    <row r="33" spans="8:26" x14ac:dyDescent="0.25">
      <c r="Z33" s="15"/>
    </row>
    <row r="34" spans="8:26" x14ac:dyDescent="0.25">
      <c r="Z34" s="15"/>
    </row>
    <row r="35" spans="8:26" x14ac:dyDescent="0.25">
      <c r="Z35" s="15"/>
    </row>
    <row r="36" spans="8:26" x14ac:dyDescent="0.25">
      <c r="Z36" s="15"/>
    </row>
    <row r="37" spans="8:26" x14ac:dyDescent="0.25">
      <c r="Z37" s="15"/>
    </row>
    <row r="38" spans="8:26" x14ac:dyDescent="0.25">
      <c r="Z38" s="15"/>
    </row>
    <row r="39" spans="8:26" x14ac:dyDescent="0.25">
      <c r="Z39" s="15"/>
    </row>
    <row r="40" spans="8:26" x14ac:dyDescent="0.25">
      <c r="Z40" s="15"/>
    </row>
    <row r="41" spans="8:26" x14ac:dyDescent="0.25">
      <c r="Z41" s="15"/>
    </row>
    <row r="42" spans="8:26" x14ac:dyDescent="0.25">
      <c r="Z42" s="15"/>
    </row>
    <row r="43" spans="8:26" x14ac:dyDescent="0.25">
      <c r="Z43" s="15"/>
    </row>
    <row r="44" spans="8:26" x14ac:dyDescent="0.25">
      <c r="Z44" s="15"/>
    </row>
    <row r="45" spans="8:26" x14ac:dyDescent="0.25">
      <c r="Z45" s="15"/>
    </row>
    <row r="46" spans="8:26" x14ac:dyDescent="0.25">
      <c r="H46" s="5"/>
      <c r="Z46" s="15"/>
    </row>
    <row r="47" spans="8:26" x14ac:dyDescent="0.25">
      <c r="Z47" s="15"/>
    </row>
    <row r="48" spans="8:26" x14ac:dyDescent="0.25">
      <c r="Z48" s="15"/>
    </row>
    <row r="49" spans="26:26" x14ac:dyDescent="0.25">
      <c r="Z49" s="15"/>
    </row>
    <row r="50" spans="26:26" x14ac:dyDescent="0.25">
      <c r="Z50" s="15"/>
    </row>
    <row r="51" spans="26:26" x14ac:dyDescent="0.25">
      <c r="Z51" s="15"/>
    </row>
    <row r="52" spans="26:26" x14ac:dyDescent="0.25">
      <c r="Z52" s="15"/>
    </row>
    <row r="53" spans="26:26" x14ac:dyDescent="0.25">
      <c r="Z53" s="15"/>
    </row>
    <row r="54" spans="26:26" x14ac:dyDescent="0.25">
      <c r="Z54" s="15"/>
    </row>
    <row r="55" spans="26:26" x14ac:dyDescent="0.25">
      <c r="Z55" s="15"/>
    </row>
    <row r="56" spans="26:26" x14ac:dyDescent="0.25">
      <c r="Z56" s="15"/>
    </row>
    <row r="57" spans="26:26" x14ac:dyDescent="0.25">
      <c r="Z57" s="15"/>
    </row>
    <row r="58" spans="26:26" x14ac:dyDescent="0.25">
      <c r="Z58" s="15"/>
    </row>
    <row r="59" spans="26:26" x14ac:dyDescent="0.25">
      <c r="Z59" s="15"/>
    </row>
    <row r="60" spans="26:26" x14ac:dyDescent="0.25">
      <c r="Z60" s="15"/>
    </row>
    <row r="61" spans="26:26" x14ac:dyDescent="0.25">
      <c r="Z61" s="15"/>
    </row>
    <row r="62" spans="26:26" x14ac:dyDescent="0.25">
      <c r="Z62" s="15"/>
    </row>
    <row r="63" spans="26:26" x14ac:dyDescent="0.25">
      <c r="Z63" s="15"/>
    </row>
  </sheetData>
  <conditionalFormatting sqref="O2:O4 O7:O8">
    <cfRule type="cellIs" dxfId="474" priority="232" operator="equal">
      <formula>"&gt; CC 2015"</formula>
    </cfRule>
    <cfRule type="cellIs" dxfId="473" priority="240" operator="equal">
      <formula>"&gt; CS3"</formula>
    </cfRule>
    <cfRule type="cellIs" dxfId="472" priority="243" operator="equal">
      <formula>"&gt; CS4"</formula>
    </cfRule>
    <cfRule type="cellIs" dxfId="471" priority="255" operator="equal">
      <formula>"NO"</formula>
    </cfRule>
    <cfRule type="cellIs" dxfId="470" priority="256" operator="equal">
      <formula>"YES"</formula>
    </cfRule>
  </conditionalFormatting>
  <conditionalFormatting sqref="N2:N4 P2:P4 N5:P6 P7:P8 N7:N8 N10:N18 P19:P252">
    <cfRule type="cellIs" dxfId="469" priority="253" operator="equal">
      <formula>"NO"</formula>
    </cfRule>
    <cfRule type="cellIs" dxfId="468" priority="254" operator="equal">
      <formula>"YES"</formula>
    </cfRule>
  </conditionalFormatting>
  <conditionalFormatting sqref="O2:O4 O7:O8">
    <cfRule type="cellIs" dxfId="467" priority="249" operator="equal">
      <formula>"&gt; CC 2014"</formula>
    </cfRule>
    <cfRule type="cellIs" dxfId="466" priority="252" operator="equal">
      <formula>"&gt; CC"</formula>
    </cfRule>
  </conditionalFormatting>
  <conditionalFormatting sqref="P2:P4">
    <cfRule type="cellIs" dxfId="465" priority="239" operator="equal">
      <formula>"CS4"</formula>
    </cfRule>
    <cfRule type="cellIs" dxfId="464" priority="242" operator="equal">
      <formula>"CS5.5"</formula>
    </cfRule>
    <cfRule type="cellIs" dxfId="463" priority="248" operator="equal">
      <formula>"CC 2017"</formula>
    </cfRule>
    <cfRule type="cellIs" dxfId="462" priority="251" operator="equal">
      <formula>"CC 2018"</formula>
    </cfRule>
  </conditionalFormatting>
  <conditionalFormatting sqref="L2:L4">
    <cfRule type="cellIs" dxfId="461" priority="241" operator="equal">
      <formula>"CS3"</formula>
    </cfRule>
    <cfRule type="cellIs" dxfId="460" priority="247" operator="equal">
      <formula>"CS4"</formula>
    </cfRule>
  </conditionalFormatting>
  <conditionalFormatting sqref="N2:N4">
    <cfRule type="containsText" dxfId="459" priority="244" operator="containsText" text="Effect">
      <formula>NOT(ISERROR(SEARCH("Effect",N2)))</formula>
    </cfRule>
  </conditionalFormatting>
  <conditionalFormatting sqref="O20">
    <cfRule type="cellIs" dxfId="458" priority="233" operator="equal">
      <formula>"&gt; CS3"</formula>
    </cfRule>
    <cfRule type="cellIs" dxfId="457" priority="234" operator="equal">
      <formula>"&gt; CS4"</formula>
    </cfRule>
    <cfRule type="cellIs" dxfId="456" priority="237" operator="equal">
      <formula>"NO"</formula>
    </cfRule>
    <cfRule type="cellIs" dxfId="455" priority="238" operator="equal">
      <formula>"YES"</formula>
    </cfRule>
  </conditionalFormatting>
  <conditionalFormatting sqref="O20">
    <cfRule type="cellIs" dxfId="454" priority="235" operator="equal">
      <formula>"&gt; CC 2014"</formula>
    </cfRule>
    <cfRule type="cellIs" dxfId="453" priority="236" operator="equal">
      <formula>"&gt; CC"</formula>
    </cfRule>
  </conditionalFormatting>
  <conditionalFormatting sqref="AC2:AC8">
    <cfRule type="cellIs" dxfId="452" priority="210" operator="equal">
      <formula>"CS6 unsupported"</formula>
    </cfRule>
    <cfRule type="cellIs" dxfId="451" priority="211" stopIfTrue="1" operator="equal">
      <formula>"""---"""</formula>
    </cfRule>
    <cfRule type="containsText" dxfId="450" priority="212" operator="containsText" text="ERROR">
      <formula>NOT(ISERROR(SEARCH("ERROR",AC2)))</formula>
    </cfRule>
  </conditionalFormatting>
  <conditionalFormatting sqref="Z2:Z8 Z10 Z19:Z1048576">
    <cfRule type="cellIs" dxfId="449" priority="209" operator="equal">
      <formula>"pr"</formula>
    </cfRule>
    <cfRule type="cellIs" dxfId="448" priority="214" operator="equal">
      <formula>"p"</formula>
    </cfRule>
    <cfRule type="cellIs" dxfId="447" priority="215" operator="equal">
      <formula>"ex"</formula>
    </cfRule>
    <cfRule type="cellIs" dxfId="446" priority="216" operator="equal">
      <formula>"s"</formula>
    </cfRule>
    <cfRule type="cellIs" dxfId="445" priority="217" operator="equal">
      <formula>"ui"</formula>
    </cfRule>
    <cfRule type="cellIs" dxfId="444" priority="218" operator="equal">
      <formula>"c"</formula>
    </cfRule>
  </conditionalFormatting>
  <conditionalFormatting sqref="Y2:Y8 Y10">
    <cfRule type="cellIs" dxfId="443" priority="203" operator="equal">
      <formula>"pr"</formula>
    </cfRule>
    <cfRule type="cellIs" dxfId="442" priority="204" operator="equal">
      <formula>"p"</formula>
    </cfRule>
    <cfRule type="cellIs" dxfId="441" priority="205" operator="equal">
      <formula>"ex"</formula>
    </cfRule>
    <cfRule type="cellIs" dxfId="440" priority="206" operator="equal">
      <formula>"s"</formula>
    </cfRule>
    <cfRule type="cellIs" dxfId="439" priority="207" operator="equal">
      <formula>"ui"</formula>
    </cfRule>
    <cfRule type="cellIs" dxfId="438" priority="208" operator="equal">
      <formula>"c"</formula>
    </cfRule>
  </conditionalFormatting>
  <conditionalFormatting sqref="O18:Q18 S18:T18 V18">
    <cfRule type="cellIs" dxfId="437" priority="196" operator="equal">
      <formula>"NO"</formula>
    </cfRule>
    <cfRule type="cellIs" dxfId="436" priority="197" operator="equal">
      <formula>"YES"</formula>
    </cfRule>
  </conditionalFormatting>
  <conditionalFormatting sqref="P18">
    <cfRule type="cellIs" dxfId="435" priority="195" operator="equal">
      <formula>"CC 2018"</formula>
    </cfRule>
  </conditionalFormatting>
  <conditionalFormatting sqref="P18">
    <cfRule type="cellIs" dxfId="434" priority="194" operator="equal">
      <formula>"CC 2017"</formula>
    </cfRule>
  </conditionalFormatting>
  <conditionalFormatting sqref="O18">
    <cfRule type="cellIs" dxfId="433" priority="193" operator="equal">
      <formula>"&gt; CS6"</formula>
    </cfRule>
  </conditionalFormatting>
  <conditionalFormatting sqref="O18">
    <cfRule type="cellIs" dxfId="432" priority="192" operator="equal">
      <formula>"CS6"</formula>
    </cfRule>
  </conditionalFormatting>
  <conditionalFormatting sqref="O18">
    <cfRule type="cellIs" dxfId="431" priority="191" operator="equal">
      <formula>"CS6"</formula>
    </cfRule>
  </conditionalFormatting>
  <conditionalFormatting sqref="Z18">
    <cfRule type="cellIs" dxfId="430" priority="185" operator="equal">
      <formula>"pre"</formula>
    </cfRule>
    <cfRule type="cellIs" dxfId="429" priority="186" operator="equal">
      <formula>"p"</formula>
    </cfRule>
    <cfRule type="cellIs" dxfId="428" priority="187" operator="equal">
      <formula>"ex"</formula>
    </cfRule>
    <cfRule type="cellIs" dxfId="427" priority="188" operator="equal">
      <formula>"s"</formula>
    </cfRule>
    <cfRule type="cellIs" dxfId="426" priority="189" operator="equal">
      <formula>"ui"</formula>
    </cfRule>
    <cfRule type="cellIs" dxfId="425" priority="190" operator="equal">
      <formula>"c"</formula>
    </cfRule>
  </conditionalFormatting>
  <conditionalFormatting sqref="Y18">
    <cfRule type="cellIs" dxfId="424" priority="179" operator="equal">
      <formula>"pre"</formula>
    </cfRule>
    <cfRule type="cellIs" dxfId="423" priority="180" operator="equal">
      <formula>"p"</formula>
    </cfRule>
    <cfRule type="cellIs" dxfId="422" priority="181" operator="equal">
      <formula>"ex"</formula>
    </cfRule>
    <cfRule type="cellIs" dxfId="421" priority="182" operator="equal">
      <formula>"s"</formula>
    </cfRule>
    <cfRule type="cellIs" dxfId="420" priority="183" operator="equal">
      <formula>"ui"</formula>
    </cfRule>
    <cfRule type="cellIs" dxfId="419" priority="184" operator="equal">
      <formula>"c"</formula>
    </cfRule>
  </conditionalFormatting>
  <conditionalFormatting sqref="O17:Q17 S17:T17 V17">
    <cfRule type="cellIs" dxfId="418" priority="177" operator="equal">
      <formula>"NO"</formula>
    </cfRule>
    <cfRule type="cellIs" dxfId="417" priority="178" operator="equal">
      <formula>"YES"</formula>
    </cfRule>
  </conditionalFormatting>
  <conditionalFormatting sqref="P17">
    <cfRule type="cellIs" dxfId="416" priority="176" operator="equal">
      <formula>"CC 2018"</formula>
    </cfRule>
  </conditionalFormatting>
  <conditionalFormatting sqref="P17">
    <cfRule type="cellIs" dxfId="415" priority="175" operator="equal">
      <formula>"CC 2017"</formula>
    </cfRule>
  </conditionalFormatting>
  <conditionalFormatting sqref="O17">
    <cfRule type="cellIs" dxfId="414" priority="174" operator="equal">
      <formula>"&gt; CS6"</formula>
    </cfRule>
  </conditionalFormatting>
  <conditionalFormatting sqref="O17">
    <cfRule type="cellIs" dxfId="413" priority="173" operator="equal">
      <formula>"CS6"</formula>
    </cfRule>
  </conditionalFormatting>
  <conditionalFormatting sqref="O17">
    <cfRule type="cellIs" dxfId="412" priority="172" operator="equal">
      <formula>"CS6"</formula>
    </cfRule>
  </conditionalFormatting>
  <conditionalFormatting sqref="Z17">
    <cfRule type="cellIs" dxfId="411" priority="166" operator="equal">
      <formula>"pre"</formula>
    </cfRule>
    <cfRule type="cellIs" dxfId="410" priority="167" operator="equal">
      <formula>"p"</formula>
    </cfRule>
    <cfRule type="cellIs" dxfId="409" priority="168" operator="equal">
      <formula>"ex"</formula>
    </cfRule>
    <cfRule type="cellIs" dxfId="408" priority="169" operator="equal">
      <formula>"s"</formula>
    </cfRule>
    <cfRule type="cellIs" dxfId="407" priority="170" operator="equal">
      <formula>"ui"</formula>
    </cfRule>
    <cfRule type="cellIs" dxfId="406" priority="171" operator="equal">
      <formula>"c"</formula>
    </cfRule>
  </conditionalFormatting>
  <conditionalFormatting sqref="Y17">
    <cfRule type="cellIs" dxfId="405" priority="160" operator="equal">
      <formula>"pre"</formula>
    </cfRule>
    <cfRule type="cellIs" dxfId="404" priority="161" operator="equal">
      <formula>"p"</formula>
    </cfRule>
    <cfRule type="cellIs" dxfId="403" priority="162" operator="equal">
      <formula>"ex"</formula>
    </cfRule>
    <cfRule type="cellIs" dxfId="402" priority="163" operator="equal">
      <formula>"s"</formula>
    </cfRule>
    <cfRule type="cellIs" dxfId="401" priority="164" operator="equal">
      <formula>"ui"</formula>
    </cfRule>
    <cfRule type="cellIs" dxfId="400" priority="165" operator="equal">
      <formula>"c"</formula>
    </cfRule>
  </conditionalFormatting>
  <conditionalFormatting sqref="O16:Q16 S16:T16 V16">
    <cfRule type="cellIs" dxfId="399" priority="158" operator="equal">
      <formula>"NO"</formula>
    </cfRule>
    <cfRule type="cellIs" dxfId="398" priority="159" operator="equal">
      <formula>"YES"</formula>
    </cfRule>
  </conditionalFormatting>
  <conditionalFormatting sqref="P16">
    <cfRule type="cellIs" dxfId="397" priority="157" operator="equal">
      <formula>"CC 2018"</formula>
    </cfRule>
  </conditionalFormatting>
  <conditionalFormatting sqref="P16">
    <cfRule type="cellIs" dxfId="396" priority="156" operator="equal">
      <formula>"CC 2017"</formula>
    </cfRule>
  </conditionalFormatting>
  <conditionalFormatting sqref="O16">
    <cfRule type="cellIs" dxfId="395" priority="155" operator="equal">
      <formula>"&gt; CS6"</formula>
    </cfRule>
  </conditionalFormatting>
  <conditionalFormatting sqref="O16">
    <cfRule type="cellIs" dxfId="394" priority="154" operator="equal">
      <formula>"CS6"</formula>
    </cfRule>
  </conditionalFormatting>
  <conditionalFormatting sqref="O16">
    <cfRule type="cellIs" dxfId="393" priority="153" operator="equal">
      <formula>"CS6"</formula>
    </cfRule>
  </conditionalFormatting>
  <conditionalFormatting sqref="Z16">
    <cfRule type="cellIs" dxfId="392" priority="147" operator="equal">
      <formula>"pre"</formula>
    </cfRule>
    <cfRule type="cellIs" dxfId="391" priority="148" operator="equal">
      <formula>"p"</formula>
    </cfRule>
    <cfRule type="cellIs" dxfId="390" priority="149" operator="equal">
      <formula>"ex"</formula>
    </cfRule>
    <cfRule type="cellIs" dxfId="389" priority="150" operator="equal">
      <formula>"s"</formula>
    </cfRule>
    <cfRule type="cellIs" dxfId="388" priority="151" operator="equal">
      <formula>"ui"</formula>
    </cfRule>
    <cfRule type="cellIs" dxfId="387" priority="152" operator="equal">
      <formula>"c"</formula>
    </cfRule>
  </conditionalFormatting>
  <conditionalFormatting sqref="Y16">
    <cfRule type="cellIs" dxfId="386" priority="141" operator="equal">
      <formula>"pre"</formula>
    </cfRule>
    <cfRule type="cellIs" dxfId="385" priority="142" operator="equal">
      <formula>"p"</formula>
    </cfRule>
    <cfRule type="cellIs" dxfId="384" priority="143" operator="equal">
      <formula>"ex"</formula>
    </cfRule>
    <cfRule type="cellIs" dxfId="383" priority="144" operator="equal">
      <formula>"s"</formula>
    </cfRule>
    <cfRule type="cellIs" dxfId="382" priority="145" operator="equal">
      <formula>"ui"</formula>
    </cfRule>
    <cfRule type="cellIs" dxfId="381" priority="146" operator="equal">
      <formula>"c"</formula>
    </cfRule>
  </conditionalFormatting>
  <conditionalFormatting sqref="O15:Q15 S15:T15 V15">
    <cfRule type="cellIs" dxfId="380" priority="139" operator="equal">
      <formula>"NO"</formula>
    </cfRule>
    <cfRule type="cellIs" dxfId="379" priority="140" operator="equal">
      <formula>"YES"</formula>
    </cfRule>
  </conditionalFormatting>
  <conditionalFormatting sqref="P15">
    <cfRule type="cellIs" dxfId="378" priority="138" operator="equal">
      <formula>"CC 2018"</formula>
    </cfRule>
  </conditionalFormatting>
  <conditionalFormatting sqref="P15">
    <cfRule type="cellIs" dxfId="377" priority="137" operator="equal">
      <formula>"CC 2017"</formula>
    </cfRule>
  </conditionalFormatting>
  <conditionalFormatting sqref="O15">
    <cfRule type="cellIs" dxfId="376" priority="136" operator="equal">
      <formula>"&gt; CS6"</formula>
    </cfRule>
  </conditionalFormatting>
  <conditionalFormatting sqref="O15">
    <cfRule type="cellIs" dxfId="375" priority="135" operator="equal">
      <formula>"CS6"</formula>
    </cfRule>
  </conditionalFormatting>
  <conditionalFormatting sqref="O15">
    <cfRule type="cellIs" dxfId="374" priority="134" operator="equal">
      <formula>"CS6"</formula>
    </cfRule>
  </conditionalFormatting>
  <conditionalFormatting sqref="Z15">
    <cfRule type="cellIs" dxfId="373" priority="128" operator="equal">
      <formula>"pre"</formula>
    </cfRule>
    <cfRule type="cellIs" dxfId="372" priority="129" operator="equal">
      <formula>"p"</formula>
    </cfRule>
    <cfRule type="cellIs" dxfId="371" priority="130" operator="equal">
      <formula>"ex"</formula>
    </cfRule>
    <cfRule type="cellIs" dxfId="370" priority="131" operator="equal">
      <formula>"s"</formula>
    </cfRule>
    <cfRule type="cellIs" dxfId="369" priority="132" operator="equal">
      <formula>"ui"</formula>
    </cfRule>
    <cfRule type="cellIs" dxfId="368" priority="133" operator="equal">
      <formula>"c"</formula>
    </cfRule>
  </conditionalFormatting>
  <conditionalFormatting sqref="Y15">
    <cfRule type="cellIs" dxfId="367" priority="122" operator="equal">
      <formula>"pre"</formula>
    </cfRule>
    <cfRule type="cellIs" dxfId="366" priority="123" operator="equal">
      <formula>"p"</formula>
    </cfRule>
    <cfRule type="cellIs" dxfId="365" priority="124" operator="equal">
      <formula>"ex"</formula>
    </cfRule>
    <cfRule type="cellIs" dxfId="364" priority="125" operator="equal">
      <formula>"s"</formula>
    </cfRule>
    <cfRule type="cellIs" dxfId="363" priority="126" operator="equal">
      <formula>"ui"</formula>
    </cfRule>
    <cfRule type="cellIs" dxfId="362" priority="127" operator="equal">
      <formula>"c"</formula>
    </cfRule>
  </conditionalFormatting>
  <conditionalFormatting sqref="O14:Q14 S14:T14 V14">
    <cfRule type="cellIs" dxfId="361" priority="120" operator="equal">
      <formula>"NO"</formula>
    </cfRule>
    <cfRule type="cellIs" dxfId="360" priority="121" operator="equal">
      <formula>"YES"</formula>
    </cfRule>
  </conditionalFormatting>
  <conditionalFormatting sqref="P14">
    <cfRule type="cellIs" dxfId="359" priority="119" operator="equal">
      <formula>"CC 2018"</formula>
    </cfRule>
  </conditionalFormatting>
  <conditionalFormatting sqref="P14">
    <cfRule type="cellIs" dxfId="358" priority="118" operator="equal">
      <formula>"CC 2017"</formula>
    </cfRule>
  </conditionalFormatting>
  <conditionalFormatting sqref="O14">
    <cfRule type="cellIs" dxfId="357" priority="117" operator="equal">
      <formula>"&gt; CS6"</formula>
    </cfRule>
  </conditionalFormatting>
  <conditionalFormatting sqref="O14">
    <cfRule type="cellIs" dxfId="356" priority="116" operator="equal">
      <formula>"CS6"</formula>
    </cfRule>
  </conditionalFormatting>
  <conditionalFormatting sqref="O14">
    <cfRule type="cellIs" dxfId="355" priority="115" operator="equal">
      <formula>"CS6"</formula>
    </cfRule>
  </conditionalFormatting>
  <conditionalFormatting sqref="Z14">
    <cfRule type="cellIs" dxfId="354" priority="109" operator="equal">
      <formula>"pre"</formula>
    </cfRule>
    <cfRule type="cellIs" dxfId="353" priority="110" operator="equal">
      <formula>"p"</formula>
    </cfRule>
    <cfRule type="cellIs" dxfId="352" priority="111" operator="equal">
      <formula>"ex"</formula>
    </cfRule>
    <cfRule type="cellIs" dxfId="351" priority="112" operator="equal">
      <formula>"s"</formula>
    </cfRule>
    <cfRule type="cellIs" dxfId="350" priority="113" operator="equal">
      <formula>"ui"</formula>
    </cfRule>
    <cfRule type="cellIs" dxfId="349" priority="114" operator="equal">
      <formula>"c"</formula>
    </cfRule>
  </conditionalFormatting>
  <conditionalFormatting sqref="Y14">
    <cfRule type="cellIs" dxfId="348" priority="103" operator="equal">
      <formula>"pre"</formula>
    </cfRule>
    <cfRule type="cellIs" dxfId="347" priority="104" operator="equal">
      <formula>"p"</formula>
    </cfRule>
    <cfRule type="cellIs" dxfId="346" priority="105" operator="equal">
      <formula>"ex"</formula>
    </cfRule>
    <cfRule type="cellIs" dxfId="345" priority="106" operator="equal">
      <formula>"s"</formula>
    </cfRule>
    <cfRule type="cellIs" dxfId="344" priority="107" operator="equal">
      <formula>"ui"</formula>
    </cfRule>
    <cfRule type="cellIs" dxfId="343" priority="108" operator="equal">
      <formula>"c"</formula>
    </cfRule>
  </conditionalFormatting>
  <conditionalFormatting sqref="O13:Q13 S13:T13 V13">
    <cfRule type="cellIs" dxfId="342" priority="101" operator="equal">
      <formula>"NO"</formula>
    </cfRule>
    <cfRule type="cellIs" dxfId="341" priority="102" operator="equal">
      <formula>"YES"</formula>
    </cfRule>
  </conditionalFormatting>
  <conditionalFormatting sqref="P13">
    <cfRule type="cellIs" dxfId="340" priority="100" operator="equal">
      <formula>"CC 2018"</formula>
    </cfRule>
  </conditionalFormatting>
  <conditionalFormatting sqref="P13">
    <cfRule type="cellIs" dxfId="339" priority="99" operator="equal">
      <formula>"CC 2017"</formula>
    </cfRule>
  </conditionalFormatting>
  <conditionalFormatting sqref="O13">
    <cfRule type="cellIs" dxfId="338" priority="98" operator="equal">
      <formula>"&gt; CS6"</formula>
    </cfRule>
  </conditionalFormatting>
  <conditionalFormatting sqref="O13">
    <cfRule type="cellIs" dxfId="337" priority="97" operator="equal">
      <formula>"CS6"</formula>
    </cfRule>
  </conditionalFormatting>
  <conditionalFormatting sqref="O13">
    <cfRule type="cellIs" dxfId="336" priority="96" operator="equal">
      <formula>"CS6"</formula>
    </cfRule>
  </conditionalFormatting>
  <conditionalFormatting sqref="Z13">
    <cfRule type="cellIs" dxfId="335" priority="90" operator="equal">
      <formula>"pre"</formula>
    </cfRule>
    <cfRule type="cellIs" dxfId="334" priority="91" operator="equal">
      <formula>"p"</formula>
    </cfRule>
    <cfRule type="cellIs" dxfId="333" priority="92" operator="equal">
      <formula>"ex"</formula>
    </cfRule>
    <cfRule type="cellIs" dxfId="332" priority="93" operator="equal">
      <formula>"s"</formula>
    </cfRule>
    <cfRule type="cellIs" dxfId="331" priority="94" operator="equal">
      <formula>"ui"</formula>
    </cfRule>
    <cfRule type="cellIs" dxfId="330" priority="95" operator="equal">
      <formula>"c"</formula>
    </cfRule>
  </conditionalFormatting>
  <conditionalFormatting sqref="Y13">
    <cfRule type="cellIs" dxfId="329" priority="84" operator="equal">
      <formula>"pre"</formula>
    </cfRule>
    <cfRule type="cellIs" dxfId="328" priority="85" operator="equal">
      <formula>"p"</formula>
    </cfRule>
    <cfRule type="cellIs" dxfId="327" priority="86" operator="equal">
      <formula>"ex"</formula>
    </cfRule>
    <cfRule type="cellIs" dxfId="326" priority="87" operator="equal">
      <formula>"s"</formula>
    </cfRule>
    <cfRule type="cellIs" dxfId="325" priority="88" operator="equal">
      <formula>"ui"</formula>
    </cfRule>
    <cfRule type="cellIs" dxfId="324" priority="89" operator="equal">
      <formula>"c"</formula>
    </cfRule>
  </conditionalFormatting>
  <conditionalFormatting sqref="O12:Q12 S12:T12 V12">
    <cfRule type="cellIs" dxfId="323" priority="82" operator="equal">
      <formula>"NO"</formula>
    </cfRule>
    <cfRule type="cellIs" dxfId="322" priority="83" operator="equal">
      <formula>"YES"</formula>
    </cfRule>
  </conditionalFormatting>
  <conditionalFormatting sqref="P12">
    <cfRule type="cellIs" dxfId="321" priority="81" operator="equal">
      <formula>"CC 2018"</formula>
    </cfRule>
  </conditionalFormatting>
  <conditionalFormatting sqref="P12">
    <cfRule type="cellIs" dxfId="320" priority="80" operator="equal">
      <formula>"CC 2017"</formula>
    </cfRule>
  </conditionalFormatting>
  <conditionalFormatting sqref="O12">
    <cfRule type="cellIs" dxfId="319" priority="79" operator="equal">
      <formula>"&gt; CS6"</formula>
    </cfRule>
  </conditionalFormatting>
  <conditionalFormatting sqref="O12">
    <cfRule type="cellIs" dxfId="318" priority="78" operator="equal">
      <formula>"CS6"</formula>
    </cfRule>
  </conditionalFormatting>
  <conditionalFormatting sqref="O12">
    <cfRule type="cellIs" dxfId="317" priority="77" operator="equal">
      <formula>"CS6"</formula>
    </cfRule>
  </conditionalFormatting>
  <conditionalFormatting sqref="Z12">
    <cfRule type="cellIs" dxfId="316" priority="71" operator="equal">
      <formula>"pre"</formula>
    </cfRule>
    <cfRule type="cellIs" dxfId="315" priority="72" operator="equal">
      <formula>"p"</formula>
    </cfRule>
    <cfRule type="cellIs" dxfId="314" priority="73" operator="equal">
      <formula>"ex"</formula>
    </cfRule>
    <cfRule type="cellIs" dxfId="313" priority="74" operator="equal">
      <formula>"s"</formula>
    </cfRule>
    <cfRule type="cellIs" dxfId="312" priority="75" operator="equal">
      <formula>"ui"</formula>
    </cfRule>
    <cfRule type="cellIs" dxfId="311" priority="76" operator="equal">
      <formula>"c"</formula>
    </cfRule>
  </conditionalFormatting>
  <conditionalFormatting sqref="Y12">
    <cfRule type="cellIs" dxfId="310" priority="65" operator="equal">
      <formula>"pre"</formula>
    </cfRule>
    <cfRule type="cellIs" dxfId="309" priority="66" operator="equal">
      <formula>"p"</formula>
    </cfRule>
    <cfRule type="cellIs" dxfId="308" priority="67" operator="equal">
      <formula>"ex"</formula>
    </cfRule>
    <cfRule type="cellIs" dxfId="307" priority="68" operator="equal">
      <formula>"s"</formula>
    </cfRule>
    <cfRule type="cellIs" dxfId="306" priority="69" operator="equal">
      <formula>"ui"</formula>
    </cfRule>
    <cfRule type="cellIs" dxfId="305" priority="70" operator="equal">
      <formula>"c"</formula>
    </cfRule>
  </conditionalFormatting>
  <conditionalFormatting sqref="O11:Q11 S11:T11 V11">
    <cfRule type="cellIs" dxfId="304" priority="63" operator="equal">
      <formula>"NO"</formula>
    </cfRule>
    <cfRule type="cellIs" dxfId="303" priority="64" operator="equal">
      <formula>"YES"</formula>
    </cfRule>
  </conditionalFormatting>
  <conditionalFormatting sqref="P11">
    <cfRule type="cellIs" dxfId="302" priority="62" operator="equal">
      <formula>"CC 2018"</formula>
    </cfRule>
  </conditionalFormatting>
  <conditionalFormatting sqref="P11">
    <cfRule type="cellIs" dxfId="301" priority="61" operator="equal">
      <formula>"CC 2017"</formula>
    </cfRule>
  </conditionalFormatting>
  <conditionalFormatting sqref="O11">
    <cfRule type="cellIs" dxfId="300" priority="60" operator="equal">
      <formula>"&gt; CS6"</formula>
    </cfRule>
  </conditionalFormatting>
  <conditionalFormatting sqref="O11">
    <cfRule type="cellIs" dxfId="299" priority="59" operator="equal">
      <formula>"CS6"</formula>
    </cfRule>
  </conditionalFormatting>
  <conditionalFormatting sqref="O11">
    <cfRule type="cellIs" dxfId="298" priority="58" operator="equal">
      <formula>"CS6"</formula>
    </cfRule>
  </conditionalFormatting>
  <conditionalFormatting sqref="Z11">
    <cfRule type="cellIs" dxfId="297" priority="52" operator="equal">
      <formula>"pre"</formula>
    </cfRule>
    <cfRule type="cellIs" dxfId="296" priority="53" operator="equal">
      <formula>"p"</formula>
    </cfRule>
    <cfRule type="cellIs" dxfId="295" priority="54" operator="equal">
      <formula>"ex"</formula>
    </cfRule>
    <cfRule type="cellIs" dxfId="294" priority="55" operator="equal">
      <formula>"s"</formula>
    </cfRule>
    <cfRule type="cellIs" dxfId="293" priority="56" operator="equal">
      <formula>"ui"</formula>
    </cfRule>
    <cfRule type="cellIs" dxfId="292" priority="57" operator="equal">
      <formula>"c"</formula>
    </cfRule>
  </conditionalFormatting>
  <conditionalFormatting sqref="Y11">
    <cfRule type="cellIs" dxfId="291" priority="46" operator="equal">
      <formula>"pre"</formula>
    </cfRule>
    <cfRule type="cellIs" dxfId="290" priority="47" operator="equal">
      <formula>"p"</formula>
    </cfRule>
    <cfRule type="cellIs" dxfId="289" priority="48" operator="equal">
      <formula>"ex"</formula>
    </cfRule>
    <cfRule type="cellIs" dxfId="288" priority="49" operator="equal">
      <formula>"s"</formula>
    </cfRule>
    <cfRule type="cellIs" dxfId="287" priority="50" operator="equal">
      <formula>"ui"</formula>
    </cfRule>
    <cfRule type="cellIs" dxfId="286" priority="51" operator="equal">
      <formula>"c"</formula>
    </cfRule>
  </conditionalFormatting>
  <conditionalFormatting sqref="O10:P10">
    <cfRule type="cellIs" dxfId="285" priority="43" operator="equal">
      <formula>"NO"</formula>
    </cfRule>
    <cfRule type="cellIs" dxfId="284" priority="44" operator="equal">
      <formula>"YES"</formula>
    </cfRule>
  </conditionalFormatting>
  <conditionalFormatting sqref="P10">
    <cfRule type="cellIs" dxfId="283" priority="42" operator="equal">
      <formula>"CC 2018"</formula>
    </cfRule>
  </conditionalFormatting>
  <conditionalFormatting sqref="P10">
    <cfRule type="cellIs" dxfId="282" priority="41" operator="equal">
      <formula>"CC 2017"</formula>
    </cfRule>
  </conditionalFormatting>
  <conditionalFormatting sqref="O10">
    <cfRule type="cellIs" dxfId="281" priority="40" operator="equal">
      <formula>"&gt; CS6"</formula>
    </cfRule>
  </conditionalFormatting>
  <conditionalFormatting sqref="O10">
    <cfRule type="cellIs" dxfId="280" priority="39" operator="equal">
      <formula>"CS6"</formula>
    </cfRule>
  </conditionalFormatting>
  <conditionalFormatting sqref="O10">
    <cfRule type="cellIs" dxfId="279" priority="38" operator="equal">
      <formula>"CS6"</formula>
    </cfRule>
  </conditionalFormatting>
  <conditionalFormatting sqref="O9:P9">
    <cfRule type="cellIs" dxfId="278" priority="35" operator="equal">
      <formula>"NO"</formula>
    </cfRule>
    <cfRule type="cellIs" dxfId="277" priority="36" operator="equal">
      <formula>"YES"</formula>
    </cfRule>
  </conditionalFormatting>
  <conditionalFormatting sqref="AC9">
    <cfRule type="cellIs" dxfId="276" priority="32" operator="equal">
      <formula>"CS6 unsupported"</formula>
    </cfRule>
    <cfRule type="cellIs" dxfId="275" priority="33" stopIfTrue="1" operator="equal">
      <formula>"""---"""</formula>
    </cfRule>
  </conditionalFormatting>
  <conditionalFormatting sqref="Z9">
    <cfRule type="cellIs" dxfId="274" priority="26" operator="equal">
      <formula>"pr"</formula>
    </cfRule>
    <cfRule type="cellIs" dxfId="273" priority="27" operator="equal">
      <formula>"p"</formula>
    </cfRule>
    <cfRule type="cellIs" dxfId="272" priority="28" operator="equal">
      <formula>"ex"</formula>
    </cfRule>
    <cfRule type="cellIs" dxfId="271" priority="29" operator="equal">
      <formula>"s"</formula>
    </cfRule>
    <cfRule type="cellIs" dxfId="270" priority="30" operator="equal">
      <formula>"ui"</formula>
    </cfRule>
    <cfRule type="cellIs" dxfId="269" priority="31" operator="equal">
      <formula>"c"</formula>
    </cfRule>
  </conditionalFormatting>
  <conditionalFormatting sqref="L9">
    <cfRule type="cellIs" dxfId="268" priority="24" operator="notEqual">
      <formula>"NO"</formula>
    </cfRule>
    <cfRule type="cellIs" dxfId="267" priority="25" operator="equal">
      <formula>"NO"</formula>
    </cfRule>
  </conditionalFormatting>
  <conditionalFormatting sqref="N9">
    <cfRule type="cellIs" dxfId="266" priority="22" operator="equal">
      <formula>"NO"</formula>
    </cfRule>
    <cfRule type="cellIs" dxfId="265" priority="23" operator="equal">
      <formula>"YES"</formula>
    </cfRule>
  </conditionalFormatting>
  <conditionalFormatting sqref="Z9">
    <cfRule type="cellIs" dxfId="264" priority="20" operator="equal">
      <formula>"un"</formula>
    </cfRule>
  </conditionalFormatting>
  <conditionalFormatting sqref="H9">
    <cfRule type="duplicateValues" dxfId="263" priority="19"/>
  </conditionalFormatting>
  <conditionalFormatting sqref="Y9">
    <cfRule type="cellIs" dxfId="262" priority="13" operator="equal">
      <formula>"pr"</formula>
    </cfRule>
    <cfRule type="cellIs" dxfId="261" priority="14" operator="equal">
      <formula>"p"</formula>
    </cfRule>
    <cfRule type="cellIs" dxfId="260" priority="15" operator="equal">
      <formula>"ex"</formula>
    </cfRule>
    <cfRule type="cellIs" dxfId="259" priority="16" operator="equal">
      <formula>"s"</formula>
    </cfRule>
    <cfRule type="cellIs" dxfId="258" priority="17" operator="equal">
      <formula>"ui"</formula>
    </cfRule>
    <cfRule type="cellIs" dxfId="257" priority="18" operator="equal">
      <formula>"c"</formula>
    </cfRule>
  </conditionalFormatting>
  <conditionalFormatting sqref="Y9">
    <cfRule type="cellIs" dxfId="256" priority="12" operator="equal">
      <formula>"un"</formula>
    </cfRule>
  </conditionalFormatting>
  <hyperlinks>
    <hyperlink ref="C5" r:id="rId1" tooltip="View Order" display="https://aescripts.com/sales/order/view/order_id/1037924/" xr:uid="{00000000-0004-0000-0600-000000000000}"/>
    <hyperlink ref="F5" r:id="rId2" display="https://aescripts.com/mamoworldjson" xr:uid="{00000000-0004-0000-0600-000001000000}"/>
    <hyperlink ref="I7" r:id="rId3" xr:uid="{00000000-0004-0000-0600-000002000000}"/>
    <hyperlink ref="I8" r:id="rId4" xr:uid="{00000000-0004-0000-0600-000003000000}"/>
    <hyperlink ref="C10" r:id="rId5" tooltip="View Order" display="https://aescripts.com/sales/order/view/order_id/1044310/" xr:uid="{00000000-0004-0000-0600-000004000000}"/>
    <hyperlink ref="C9" r:id="rId6" tooltip="View Order" display="https://aescripts.com/sales/order/view/order_id/1037661/" xr:uid="{00000000-0004-0000-0600-000005000000}"/>
  </hyperlinks>
  <pageMargins left="0.7" right="0.7" top="0.75" bottom="0.75" header="0.3" footer="0.3"/>
  <pageSetup orientation="portrait" horizontalDpi="0" verticalDpi="0" r:id="rId7"/>
  <tableParts count="1"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0" id="{77DA5741-B326-46DB-98A9-ECAF1DDF1736}">
            <xm:f>'Do Not Own'!#REF!="sale"</xm:f>
            <x14:dxf>
              <font>
                <b/>
                <i val="0"/>
                <color rgb="FFFF0000"/>
              </font>
            </x14:dxf>
          </x14:cfRule>
          <xm:sqref>AH3:AH8</xm:sqref>
        </x14:conditionalFormatting>
        <x14:conditionalFormatting xmlns:xm="http://schemas.microsoft.com/office/excel/2006/main">
          <x14:cfRule type="containsText" priority="394" operator="containsText" text="Effect" id="{F47E272F-7102-47D1-A413-2E674796FE56}">
            <xm:f>NOT(ISERROR(SEARCH("Effect",'No License required_CS6'!N11)))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N7:N8</xm:sqref>
        </x14:conditionalFormatting>
        <x14:conditionalFormatting xmlns:xm="http://schemas.microsoft.com/office/excel/2006/main">
          <x14:cfRule type="containsText" priority="523" operator="containsText" text="Effect" id="{F47E272F-7102-47D1-A413-2E674796FE56}">
            <xm:f>NOT(ISERROR(SEARCH("Effect",'No License required_CS6'!N10)))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N5:O6</xm:sqref>
        </x14:conditionalFormatting>
        <x14:conditionalFormatting xmlns:xm="http://schemas.microsoft.com/office/excel/2006/main">
          <x14:cfRule type="containsText" priority="198" operator="containsText" text="Effect" id="{2C14E1A1-EBF9-40B1-8305-860EE0E37563}">
            <xm:f>NOT(ISERROR(SEARCH("Effect",'Do Not Own'!E3)))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E18:G18 Q18 S18:T18 V18 O18 L18 Q16 S16:T16 V16 O16 L16 E16:G16 E14:G14 Q14 S14:T14 V14 O14 L14 Q12 S12:T12 V12 O12 L12 E12:G12</xm:sqref>
        </x14:conditionalFormatting>
        <x14:conditionalFormatting xmlns:xm="http://schemas.microsoft.com/office/excel/2006/main">
          <x14:cfRule type="containsText" priority="202" operator="containsText" text="Effect" id="{94BAFB76-8B92-4756-817B-310AB1E512CC}">
            <xm:f>NOT(ISERROR(SEARCH("Effect",'Do Not Own'!E3)))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Q17 S17:T17 V17 E17:G17 O17 L17 S15:T15 V15 E15:G15 O15 L15 Q15 Q13 S13:T13 V13 E13:G13 O13 L13</xm:sqref>
        </x14:conditionalFormatting>
        <x14:conditionalFormatting xmlns:xm="http://schemas.microsoft.com/office/excel/2006/main">
          <x14:cfRule type="containsText" priority="637" operator="containsText" text="Effect" id="{61230651-E9E4-44BF-AD9F-CF89254C4702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O10</xm:sqref>
        </x14:conditionalFormatting>
        <x14:conditionalFormatting xmlns:xm="http://schemas.microsoft.com/office/excel/2006/main">
          <x14:cfRule type="containsText" priority="693" operator="containsText" text="Effect" id="{F47E272F-7102-47D1-A413-2E674796FE56}">
            <xm:f>NOT(ISERROR(SEARCH("Effect",'No License required_CS6'!N13)))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N10:N18</xm:sqref>
        </x14:conditionalFormatting>
        <x14:conditionalFormatting xmlns:xm="http://schemas.microsoft.com/office/excel/2006/main">
          <x14:cfRule type="containsText" priority="21" operator="containsText" text="Effect" id="{03866365-0289-4046-86F1-724B64F03617}">
            <xm:f>NOT(ISERROR(SEARCH("Effect",'No License required_CS6'!N9)))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N9</xm:sqref>
        </x14:conditionalFormatting>
        <x14:conditionalFormatting xmlns:xm="http://schemas.microsoft.com/office/excel/2006/main">
          <x14:cfRule type="expression" priority="34" id="{52832E11-3BC9-4F19-BE59-A888B3CC7C80}">
            <xm:f>'Do Not Own'!#REF!="sale"</xm:f>
            <x14:dxf>
              <font>
                <b/>
                <i val="0"/>
                <color rgb="FFFF0000"/>
              </font>
            </x14:dxf>
          </x14:cfRule>
          <xm:sqref>AH9</xm:sqref>
        </x14:conditionalFormatting>
        <x14:conditionalFormatting xmlns:xm="http://schemas.microsoft.com/office/excel/2006/main">
          <x14:cfRule type="containsText" priority="804" operator="containsText" text="ERROR" id="{37BFB9CB-4A39-4016-8D04-A7B40FD6560D}">
            <xm:f>NOT(ISERROR(SEARCH("ERROR",'PaidLicensed-CS6-Enabled'!AC184)))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AC9</xm:sqref>
        </x14:conditionalFormatting>
        <x14:conditionalFormatting xmlns:xm="http://schemas.microsoft.com/office/excel/2006/main">
          <x14:cfRule type="expression" priority="2" id="{BFABE0AD-24FD-42DC-AE8E-95D74F913897}">
            <xm:f>'Do Not Own'!#REF!="sale"</xm:f>
            <x14:dxf>
              <font>
                <b/>
                <i val="0"/>
                <color rgb="FFFF0000"/>
              </font>
            </x14:dxf>
          </x14:cfRule>
          <xm:sqref>AH2</xm:sqref>
        </x14:conditionalFormatting>
        <x14:conditionalFormatting xmlns:xm="http://schemas.microsoft.com/office/excel/2006/main">
          <x14:cfRule type="expression" priority="1" id="{C6ABEEF3-8841-4666-8562-36107D83F220}">
            <xm:f>'Do Not Own'!#REF!="sale"</xm:f>
            <x14:dxf>
              <font>
                <b/>
                <i val="0"/>
                <color rgb="FFFF0000"/>
              </font>
            </x14:dxf>
          </x14:cfRule>
          <xm:sqref>AI2:AI18</xm:sqref>
        </x14:conditionalFormatting>
        <x14:conditionalFormatting xmlns:xm="http://schemas.microsoft.com/office/excel/2006/main">
          <x14:cfRule type="containsText" priority="13496" operator="containsText" text="Effect" id="{94BAFB76-8B92-4756-817B-310AB1E512CC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S11:T11 V11 E11:G11 O11 L11 Q11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1"/>
  <dimension ref="A1:AL42"/>
  <sheetViews>
    <sheetView tabSelected="1" zoomScale="80" zoomScaleNormal="80" workbookViewId="0">
      <pane ySplit="1" topLeftCell="A2" activePane="bottomLeft" state="frozen"/>
      <selection pane="bottomLeft" activeCell="J10" sqref="J10"/>
    </sheetView>
  </sheetViews>
  <sheetFormatPr defaultRowHeight="15" x14ac:dyDescent="0.25"/>
  <cols>
    <col min="1" max="1" width="17.28515625" customWidth="1"/>
    <col min="2" max="2" width="8.42578125" customWidth="1"/>
    <col min="3" max="3" width="12.5703125" customWidth="1"/>
    <col min="4" max="4" width="10.42578125" customWidth="1"/>
    <col min="5" max="5" width="21.7109375" customWidth="1"/>
    <col min="6" max="6" width="25.7109375" customWidth="1"/>
    <col min="7" max="7" width="21.7109375" customWidth="1"/>
    <col min="8" max="8" width="30.7109375" customWidth="1"/>
    <col min="9" max="9" width="58" customWidth="1"/>
    <col min="10" max="10" width="28" customWidth="1"/>
    <col min="11" max="11" width="24.42578125" customWidth="1"/>
    <col min="12" max="12" width="7.28515625" customWidth="1"/>
    <col min="13" max="13" width="4.85546875" customWidth="1"/>
    <col min="14" max="14" width="7.5703125" customWidth="1"/>
    <col min="15" max="15" width="9.85546875" customWidth="1"/>
    <col min="16" max="16" width="10.5703125" customWidth="1"/>
    <col min="17" max="17" width="12.140625" customWidth="1"/>
    <col min="18" max="18" width="17" customWidth="1"/>
    <col min="19" max="19" width="17.140625" customWidth="1"/>
    <col min="20" max="20" width="34.7109375" customWidth="1"/>
    <col min="21" max="21" width="17.85546875" customWidth="1"/>
    <col min="22" max="22" width="18.5703125" customWidth="1"/>
    <col min="23" max="23" width="44.140625" customWidth="1"/>
    <col min="24" max="24" width="21.28515625" customWidth="1"/>
    <col min="25" max="26" width="5.140625" style="56" customWidth="1"/>
    <col min="27" max="28" width="29.28515625" customWidth="1"/>
    <col min="29" max="29" width="27.85546875" customWidth="1"/>
    <col min="30" max="30" width="19.85546875" customWidth="1"/>
    <col min="31" max="31" width="4.28515625" customWidth="1"/>
    <col min="32" max="32" width="11.7109375" bestFit="1" customWidth="1"/>
    <col min="33" max="33" width="23.5703125" customWidth="1"/>
    <col min="34" max="35" width="9.140625" customWidth="1"/>
    <col min="36" max="36" width="16.42578125" customWidth="1"/>
    <col min="37" max="37" width="31" customWidth="1"/>
    <col min="38" max="38" width="14.28515625" customWidth="1"/>
    <col min="39" max="40" width="9.140625" customWidth="1"/>
  </cols>
  <sheetData>
    <row r="1" spans="1:38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  <c r="AK1" s="95" t="s">
        <v>2029</v>
      </c>
      <c r="AL1" s="95" t="s">
        <v>2030</v>
      </c>
    </row>
    <row r="2" spans="1:38" ht="15.75" hidden="1" thickTop="1" x14ac:dyDescent="0.25">
      <c r="B2">
        <v>1</v>
      </c>
      <c r="C2">
        <v>100690032</v>
      </c>
      <c r="D2" s="7">
        <v>43065</v>
      </c>
      <c r="E2" s="1" t="s">
        <v>364</v>
      </c>
      <c r="F2" t="s">
        <v>365</v>
      </c>
      <c r="G2" t="s">
        <v>366</v>
      </c>
      <c r="H2" t="s">
        <v>367</v>
      </c>
      <c r="I2" s="50" t="str">
        <f>HYPERLINK("https://aescripts.com/"&amp;G2,G2)</f>
        <v>element-3d</v>
      </c>
      <c r="J2" t="s">
        <v>266</v>
      </c>
      <c r="K2" s="2" t="str">
        <f>HYPERLINK("https://aescripts.com/downloadable/customer/products/",J2)</f>
        <v>Please read info →</v>
      </c>
      <c r="L2" t="s">
        <v>196</v>
      </c>
      <c r="M2" s="15">
        <v>1</v>
      </c>
      <c r="N2" t="str">
        <f>IF(M2=1,"YES",IF(M2=0,"NO",""))</f>
        <v>YES</v>
      </c>
      <c r="P2" t="s">
        <v>98</v>
      </c>
      <c r="Q2" s="13" t="s">
        <v>2031</v>
      </c>
      <c r="R2" s="11">
        <v>42739</v>
      </c>
      <c r="S2" t="s">
        <v>126</v>
      </c>
      <c r="T2" t="s">
        <v>2032</v>
      </c>
      <c r="U2" s="2" t="str">
        <f>HYPERLINK($V2,$F2&amp;" help")</f>
        <v>Element 3D V2 help</v>
      </c>
      <c r="V2" t="s">
        <v>369</v>
      </c>
      <c r="W2" s="2" t="str">
        <f>HYPERLINK(Values!$B$3&amp;E2&amp;"\"&amp;$H2,"OWNED\"&amp;$E2&amp;"\"&amp;$H2&amp;"\")</f>
        <v>OWNED\Video Copilot\ElementInstaller_2.2.2.2160_Win\</v>
      </c>
      <c r="X2" s="2" t="s">
        <v>44</v>
      </c>
      <c r="Y2" s="15" t="s">
        <v>145</v>
      </c>
      <c r="Z2" s="15" t="s">
        <v>145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CC 2018\Plug-ins\Video Copilot</v>
      </c>
      <c r="AB2" s="2" t="str">
        <f>IF($Z2="s",HYPERLINK(Values!$C$41,Values!$A$40&amp;"\"&amp;Values!$A$17),IF($Z2="ui",HYPERLINK(Values!$C$42,Values!$A$40&amp;"\"&amp;Values!$A$18),IF($Z2="c",HYPERLINK(Values!$C$4,Values!$A$4),IF($Z2="p",HYPERLINK(Values!$C$44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f>
        <v>CC 2017\Plug-ins\Video Copilot</v>
      </c>
      <c r="AC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CS6\Plug-ins\Video Copilot</v>
      </c>
      <c r="AD2" s="37" t="str">
        <f>IF(AA2="s",AC2*0.75,IF(AA2="n",AC2*0,""))</f>
        <v/>
      </c>
      <c r="AE2" s="37"/>
      <c r="AF2" s="6">
        <v>199.99</v>
      </c>
      <c r="AG2" s="37" t="str">
        <f>IF(AE2="s",AF2*0.75,IF(AE2="n",AF2*0,""))</f>
        <v/>
      </c>
    </row>
    <row r="3" spans="1:38" ht="15.75" hidden="1" thickTop="1" x14ac:dyDescent="0.25">
      <c r="B3">
        <v>1</v>
      </c>
      <c r="D3" s="7">
        <v>43266</v>
      </c>
      <c r="E3" s="1" t="s">
        <v>364</v>
      </c>
      <c r="F3" t="s">
        <v>2033</v>
      </c>
      <c r="G3" t="s">
        <v>2034</v>
      </c>
      <c r="H3" t="s">
        <v>2035</v>
      </c>
      <c r="I3" s="2" t="s">
        <v>2036</v>
      </c>
      <c r="J3" t="s">
        <v>2037</v>
      </c>
      <c r="K3" s="2" t="s">
        <v>2038</v>
      </c>
      <c r="M3">
        <v>0</v>
      </c>
      <c r="N3" t="str">
        <f>IF(M3=1,"YES",IF(M3=0,"NO",""))</f>
        <v>NO</v>
      </c>
      <c r="O3" t="s">
        <v>134</v>
      </c>
      <c r="P3" t="s">
        <v>117</v>
      </c>
      <c r="Q3" t="s">
        <v>382</v>
      </c>
      <c r="S3" t="s">
        <v>126</v>
      </c>
      <c r="T3" t="s">
        <v>2039</v>
      </c>
      <c r="U3" s="2" t="str">
        <f>HYPERLINK($V3,$F3&amp;" help")</f>
        <v>FXConsole help</v>
      </c>
      <c r="V3" t="s">
        <v>2040</v>
      </c>
      <c r="W3" s="2" t="str">
        <f>HYPERLINK(Values!$B$3&amp;E3&amp;"\"&amp;$H3,"OWNED\"&amp;$E3&amp;"\"&amp;$H3&amp;"\")</f>
        <v>OWNED\Video Copilot\FXConsoleInstaller_1.0.4_Win\</v>
      </c>
      <c r="X3" s="2" t="s">
        <v>44</v>
      </c>
      <c r="Y3" s="15" t="s">
        <v>145</v>
      </c>
      <c r="Z3" s="15" t="s">
        <v>145</v>
      </c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CC 2018\Plug-ins\Video Copilot</v>
      </c>
      <c r="AB3" s="2" t="str">
        <f>IF($Z3="s",HYPERLINK(Values!$C$41,Values!$A$40&amp;"\"&amp;Values!$A$17),IF($Z3="ui",HYPERLINK(Values!$C$42,Values!$A$40&amp;"\"&amp;Values!$A$18),IF($Z3="c",HYPERLINK(Values!$C$4,Values!$A$4),IF($Z3="p",HYPERLINK(Values!$C$44&amp;"\"&amp;$E3,Values!$A$40&amp;"\"&amp;Values!$A$20&amp;"\"&amp;$E3),IF($Z3="pr",HYPERLINK(Values!$C$43,Values!$A$40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</f>
        <v>CC 2017\Plug-ins\Video Copilot</v>
      </c>
      <c r="AC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 unsupported</v>
      </c>
    </row>
    <row r="4" spans="1:38" ht="15.75" hidden="1" thickTop="1" x14ac:dyDescent="0.25">
      <c r="B4">
        <v>1</v>
      </c>
      <c r="D4" s="7">
        <v>43266</v>
      </c>
      <c r="E4" s="1" t="s">
        <v>364</v>
      </c>
      <c r="F4" t="s">
        <v>2041</v>
      </c>
      <c r="G4" t="s">
        <v>2042</v>
      </c>
      <c r="H4" t="s">
        <v>2043</v>
      </c>
      <c r="I4" s="2" t="s">
        <v>2041</v>
      </c>
      <c r="J4" t="s">
        <v>2044</v>
      </c>
      <c r="K4" s="2" t="s">
        <v>2038</v>
      </c>
      <c r="N4" t="str">
        <f>IF(M4=1,"YES",IF(M4=0,"NO",""))</f>
        <v>NO</v>
      </c>
      <c r="P4" t="s">
        <v>98</v>
      </c>
      <c r="Q4" t="s">
        <v>2045</v>
      </c>
      <c r="S4" t="s">
        <v>126</v>
      </c>
      <c r="T4" t="s">
        <v>2046</v>
      </c>
      <c r="W4" s="2" t="str">
        <f>HYPERLINK(Values!$B$3&amp;E4&amp;"\"&amp;$H4,"OWNED\"&amp;$E4&amp;"\"&amp;$H4&amp;"\")</f>
        <v>OWNED\Video Copilot\SaberInstaller_1.0.39_Win_2018\</v>
      </c>
      <c r="X4" s="2" t="s">
        <v>44</v>
      </c>
      <c r="Y4" s="15" t="s">
        <v>145</v>
      </c>
      <c r="Z4" s="15" t="s">
        <v>145</v>
      </c>
      <c r="AA4" s="2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CC 2018\Plug-ins\Video Copilot</v>
      </c>
      <c r="AB4" s="2" t="str">
        <f>IF($Z4="s",HYPERLINK(Values!$C$41,Values!$A$40&amp;"\"&amp;Values!$A$17),IF($Z4="ui",HYPERLINK(Values!$C$42,Values!$A$40&amp;"\"&amp;Values!$A$18),IF($Z4="c",HYPERLINK(Values!$C$4,Values!$A$4),IF($Z4="p",HYPERLINK(Values!$C$44&amp;"\"&amp;$E4,Values!$A$40&amp;"\"&amp;Values!$A$20&amp;"\"&amp;$E4),IF($Z4="pr",HYPERLINK(Values!$C$43,Values!$A$40&amp;"\"&amp;Values!$A$19),IF($Z4="ex",HYPERLINK(Values!$B$54,Values!$A$53&amp;" folder "&amp;$G4),IF($Z4="","What type of script is it?",IF($Z4="mc",HYPERLINK(Values!$B$57&amp;"\"&amp;$E4,Values!$A$55&amp;" "&amp;$E4&amp;"\"&amp;$G4),HYPERLINK(Values!$B$3&amp;F4&amp;"\"&amp;$H4,"OWNED\"&amp;$E4&amp;"\"&amp;$H4&amp;"\")))))))))</f>
        <v>CC 2017\Plug-ins\Video Copilot</v>
      </c>
      <c r="AC4" s="2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CS6 unsupported</v>
      </c>
    </row>
    <row r="5" spans="1:38" ht="15.75" hidden="1" thickTop="1" x14ac:dyDescent="0.25">
      <c r="B5">
        <v>1</v>
      </c>
      <c r="D5" s="7">
        <v>43266</v>
      </c>
      <c r="E5" s="1" t="s">
        <v>364</v>
      </c>
      <c r="F5" t="s">
        <v>2047</v>
      </c>
      <c r="G5" t="s">
        <v>2048</v>
      </c>
      <c r="H5" t="s">
        <v>2049</v>
      </c>
      <c r="I5" s="2" t="s">
        <v>2050</v>
      </c>
      <c r="J5" t="s">
        <v>2044</v>
      </c>
      <c r="K5" s="2" t="s">
        <v>2038</v>
      </c>
      <c r="N5" t="str">
        <f>IF(M5=1,"YES",IF(M5=0,"NO",""))</f>
        <v>NO</v>
      </c>
      <c r="P5" t="s">
        <v>98</v>
      </c>
      <c r="S5" t="s">
        <v>321</v>
      </c>
      <c r="T5" t="s">
        <v>2051</v>
      </c>
      <c r="W5" s="2" t="str">
        <f>HYPERLINK(Values!$B$3&amp;E5&amp;"\"&amp;$H5,"OWNED\"&amp;$E5&amp;"\"&amp;$H5&amp;"\")</f>
        <v>OWNED\Video Copilot\vc_reflect\</v>
      </c>
      <c r="X5" s="2" t="s">
        <v>44</v>
      </c>
      <c r="Y5" s="15" t="s">
        <v>145</v>
      </c>
      <c r="Z5" s="15" t="s">
        <v>145</v>
      </c>
      <c r="AA5" s="2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CC 2018\Plug-ins\Video Copilot</v>
      </c>
      <c r="AB5" s="2" t="str">
        <f>IF($Z5="s",HYPERLINK(Values!$C$41,Values!$A$40&amp;"\"&amp;Values!$A$17),IF($Z5="ui",HYPERLINK(Values!$C$42,Values!$A$40&amp;"\"&amp;Values!$A$18),IF($Z5="c",HYPERLINK(Values!$C$4,Values!$A$4),IF($Z5="p",HYPERLINK(Values!$C$44&amp;"\"&amp;$E5,Values!$A$40&amp;"\"&amp;Values!$A$20&amp;"\"&amp;$E5),IF($Z5="pr",HYPERLINK(Values!$C$43,Values!$A$40&amp;"\"&amp;Values!$A$19),IF($Z5="ex",HYPERLINK(Values!$B$54,Values!$A$53&amp;" folder "&amp;$G5),IF($Z5="","What type of script is it?",IF($Z5="mc",HYPERLINK(Values!$B$57&amp;"\"&amp;$E5,Values!$A$55&amp;" "&amp;$E5&amp;"\"&amp;$G5),HYPERLINK(Values!$B$3&amp;F5&amp;"\"&amp;$H5,"OWNED\"&amp;$E5&amp;"\"&amp;$H5&amp;"\")))))))))</f>
        <v>CC 2017\Plug-ins\Video Copilot</v>
      </c>
      <c r="AC5" s="2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CS6 unsupported</v>
      </c>
    </row>
    <row r="6" spans="1:38" ht="15.75" hidden="1" thickTop="1" x14ac:dyDescent="0.25">
      <c r="D6" s="7"/>
      <c r="E6" s="1" t="s">
        <v>364</v>
      </c>
      <c r="F6" t="s">
        <v>2052</v>
      </c>
      <c r="I6" s="2"/>
      <c r="K6" s="2"/>
      <c r="N6" t="str">
        <f t="shared" ref="N6:N14" si="0">IF(M6=1,"YES",IF(M6=0,"NO",""))</f>
        <v>NO</v>
      </c>
      <c r="W6" s="2"/>
      <c r="X6" s="2"/>
      <c r="Y6" s="15"/>
      <c r="Z6" s="15"/>
      <c r="AA6" s="2"/>
      <c r="AB6" s="2"/>
      <c r="AC6" s="2"/>
    </row>
    <row r="7" spans="1:38" ht="15.75" thickTop="1" x14ac:dyDescent="0.25">
      <c r="E7" t="s">
        <v>2053</v>
      </c>
      <c r="F7" t="s">
        <v>2054</v>
      </c>
      <c r="G7" t="s">
        <v>2055</v>
      </c>
      <c r="H7" t="s">
        <v>2056</v>
      </c>
      <c r="I7" s="2" t="str">
        <f t="shared" ref="I7:I26" si="1">IF($AL7="",HYPERLINK($AK7&amp;$G7&amp;"/"),HYPERLINK($AK7&amp;$AL7&amp;"/"&amp;$G7&amp;"/"))</f>
        <v>https://www.mtmograph.com/motion/</v>
      </c>
      <c r="K7" t="s">
        <v>2038</v>
      </c>
      <c r="M7">
        <v>1</v>
      </c>
      <c r="N7" t="str">
        <f t="shared" si="0"/>
        <v>YES</v>
      </c>
      <c r="O7" t="s">
        <v>13</v>
      </c>
      <c r="P7" t="s">
        <v>98</v>
      </c>
      <c r="U7" s="2" t="str">
        <f t="shared" ref="U7:U13" si="2">HYPERLINK($V7,$F7&amp;" help")</f>
        <v>Motionv2 help</v>
      </c>
      <c r="V7" t="s">
        <v>2057</v>
      </c>
      <c r="W7" s="2" t="str">
        <f>HYPERLINK(Values!$C$3&amp;$E7&amp;"\"&amp;$H7,"OWNED\"&amp;$E7&amp;"\"&amp;$H7)</f>
        <v>OWNED\mtmograph\Mt. Mograph - Motion v5</v>
      </c>
      <c r="X7" s="2" t="s">
        <v>44</v>
      </c>
      <c r="Y7" s="15" t="s">
        <v>72</v>
      </c>
      <c r="Z7" s="15" t="s">
        <v>72</v>
      </c>
      <c r="AA7" s="2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CC 2018\ScriptUI Panels</v>
      </c>
      <c r="AB7" s="2" t="str">
        <f>IF($Z7="s",HYPERLINK(Values!$C$41,Values!$A$40&amp;"\"&amp;Values!$A$17),IF($Z7="ui",HYPERLINK(Values!$C$42,Values!$A$40&amp;"\"&amp;Values!$A$18),IF($Z7="c",HYPERLINK(Values!$C$4,Values!$A$4),IF($Z7="p",HYPERLINK(Values!$C$44&amp;"\"&amp;$E7,Values!$A$40&amp;"\"&amp;Values!$A$20&amp;"\"&amp;$E7),IF($Z7="pr",HYPERLINK(Values!$C$43,Values!$A$40&amp;"\"&amp;Values!$A$19),IF($Z7="ex",HYPERLINK(Values!$B$54,Values!$A$53&amp;" folder "&amp;$G7),IF($Z7="","What type of script is it?",IF($Z7="mc",HYPERLINK(Values!$B$57&amp;"\"&amp;$E7,Values!$A$55&amp;" "&amp;$E7&amp;"\"&amp;$G7),HYPERLINK(Values!$B$3&amp;F7&amp;"\"&amp;$H7,"OWNED\"&amp;$E7&amp;"\"&amp;$H7&amp;"\")))))))))</f>
        <v>CC 2017\ScriptUI Panels</v>
      </c>
      <c r="AC7" s="2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it?",HYPERLINK(Values!$B$3&amp;E7&amp;"\"&amp;$H7,"OWNED\"&amp;$E7&amp;"\"&amp;$H7&amp;"\")))))))))</f>
        <v>CS6\ScriptUI Panels</v>
      </c>
      <c r="AK7" t="s">
        <v>2058</v>
      </c>
    </row>
    <row r="8" spans="1:38" hidden="1" x14ac:dyDescent="0.25">
      <c r="E8" t="s">
        <v>2053</v>
      </c>
      <c r="F8" t="s">
        <v>2059</v>
      </c>
      <c r="G8" t="s">
        <v>2055</v>
      </c>
      <c r="H8" t="s">
        <v>2060</v>
      </c>
      <c r="I8" s="2" t="str">
        <f t="shared" si="1"/>
        <v>motion/</v>
      </c>
      <c r="J8" t="s">
        <v>2061</v>
      </c>
      <c r="N8" t="str">
        <f>IF(OR(M8=1,O8="CS6",P8="CS6"),"YES",IF(OR(M8=0,M8=""),"NO"))</f>
        <v>NO</v>
      </c>
      <c r="O8" t="s">
        <v>98</v>
      </c>
      <c r="P8" t="s">
        <v>231</v>
      </c>
      <c r="Q8" s="89">
        <v>3.23</v>
      </c>
      <c r="U8" s="2"/>
      <c r="W8" s="2"/>
      <c r="X8" s="2"/>
      <c r="Y8" s="15"/>
      <c r="Z8" s="15"/>
      <c r="AA8" s="2"/>
      <c r="AB8" s="2"/>
      <c r="AC8" s="2"/>
      <c r="AK8" s="2"/>
    </row>
    <row r="9" spans="1:38" x14ac:dyDescent="0.25">
      <c r="E9" t="s">
        <v>2053</v>
      </c>
      <c r="F9" t="s">
        <v>2029</v>
      </c>
      <c r="G9" t="s">
        <v>2062</v>
      </c>
      <c r="H9" t="s">
        <v>2063</v>
      </c>
      <c r="I9" s="2" t="str">
        <f t="shared" si="1"/>
        <v>https://www.mtmograph.com/link/</v>
      </c>
      <c r="N9" t="str">
        <f t="shared" si="0"/>
        <v>NO</v>
      </c>
      <c r="U9" s="2" t="str">
        <f t="shared" si="2"/>
        <v>Link help</v>
      </c>
      <c r="W9" s="2" t="str">
        <f>HYPERLINK(Values!$C$3&amp;$E9&amp;"\"&amp;$H9,"OWNED\"&amp;$E9&amp;"\"&amp;$H9)</f>
        <v>OWNED\mtmograph\Link v1_5</v>
      </c>
      <c r="X9" s="2" t="s">
        <v>44</v>
      </c>
      <c r="Y9" s="15" t="s">
        <v>104</v>
      </c>
      <c r="Z9" s="15"/>
      <c r="AA9" s="2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What type of script is it?</v>
      </c>
      <c r="AB9" s="2" t="str">
        <f>IF($Z9="s",HYPERLINK(Values!$C$41,Values!$A$40&amp;"\"&amp;Values!$A$17),IF($Z9="ui",HYPERLINK(Values!$C$42,Values!$A$40&amp;"\"&amp;Values!$A$18),IF($Z9="c",HYPERLINK(Values!$C$4,Values!$A$4),IF($Z9="p",HYPERLINK(Values!$C$44&amp;"\"&amp;$E9,Values!$A$40&amp;"\"&amp;Values!$A$20&amp;"\"&amp;$E9),IF($Z9="pr",HYPERLINK(Values!$C$43,Values!$A$40&amp;"\"&amp;Values!$A$19),IF($Z9="ex",HYPERLINK(Values!$B$54,Values!$A$53&amp;" folder "&amp;$G9),IF($Z9="","What type of script is it?",IF($Z9="mc",HYPERLINK(Values!$B$57&amp;"\"&amp;$E9,Values!$A$55&amp;" "&amp;$E9&amp;"\"&amp;$G9),HYPERLINK(Values!$B$3&amp;F9&amp;"\"&amp;$H9,"OWNED\"&amp;$E9&amp;"\"&amp;$H9&amp;"\")))))))))</f>
        <v>What type of script is it?</v>
      </c>
      <c r="AC9" s="2" t="str">
        <f>IF($M9=0,"CS6 unsupported"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it?",HYPERLINK(Values!$B$3&amp;E9&amp;"\"&amp;$H9,"OWNED\"&amp;$E9&amp;"\"&amp;$H9&amp;"\")))))))))</f>
        <v>CS6 unsupported</v>
      </c>
      <c r="AK9" t="s">
        <v>2058</v>
      </c>
    </row>
    <row r="10" spans="1:38" x14ac:dyDescent="0.25">
      <c r="E10" t="s">
        <v>2053</v>
      </c>
      <c r="F10" t="s">
        <v>2064</v>
      </c>
      <c r="G10" t="s">
        <v>2065</v>
      </c>
      <c r="H10" t="s">
        <v>2066</v>
      </c>
      <c r="I10" s="2" t="str">
        <f t="shared" si="1"/>
        <v>https://www.mtmograph.com/midas/</v>
      </c>
      <c r="J10" t="s">
        <v>2067</v>
      </c>
      <c r="N10" t="str">
        <f t="shared" si="0"/>
        <v>NO</v>
      </c>
      <c r="U10" s="2" t="str">
        <f t="shared" si="2"/>
        <v>Midas help</v>
      </c>
      <c r="V10" t="s">
        <v>2068</v>
      </c>
      <c r="W10" s="2" t="str">
        <f>HYPERLINK(Values!$C$3&amp;$E10&amp;"\"&amp;$H10,"OWNED\"&amp;$E10&amp;"\"&amp;$H10)</f>
        <v>OWNED\mtmograph\midas-v5-win</v>
      </c>
      <c r="X10" s="2" t="s">
        <v>44</v>
      </c>
      <c r="Y10" s="15" t="s">
        <v>104</v>
      </c>
      <c r="Z10" s="15"/>
      <c r="AA10" s="2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What type of script is it?</v>
      </c>
      <c r="AB10" s="2" t="str">
        <f>IF($Z10="s",HYPERLINK(Values!$C$41,Values!$A$40&amp;"\"&amp;Values!$A$17),IF($Z10="ui",HYPERLINK(Values!$C$42,Values!$A$40&amp;"\"&amp;Values!$A$18),IF($Z10="c",HYPERLINK(Values!$C$4,Values!$A$4),IF($Z10="p",HYPERLINK(Values!$C$44&amp;"\"&amp;$E10,Values!$A$40&amp;"\"&amp;Values!$A$20&amp;"\"&amp;$E10),IF($Z10="pr",HYPERLINK(Values!$C$43,Values!$A$40&amp;"\"&amp;Values!$A$19),IF($Z10="ex",HYPERLINK(Values!$B$54,Values!$A$53&amp;" folder "&amp;$G10),IF($Z10="","What type of script is it?",IF($Z10="mc",HYPERLINK(Values!$B$57&amp;"\"&amp;$E10,Values!$A$55&amp;" "&amp;$E10&amp;"\"&amp;$G10),HYPERLINK(Values!$B$3&amp;F10&amp;"\"&amp;$H10,"OWNED\"&amp;$E10&amp;"\"&amp;$H10&amp;"\")))))))))</f>
        <v>What type of script is it?</v>
      </c>
      <c r="AC10" s="2" t="str">
        <f>IF($M10=0,"CS6 unsupported",IF(AND($M10=1,$Z10="s"),HYPERLINK(Values!$C$17,Values!$A$15&amp;"\"&amp;Values!$A$17),IF(AND($M10=1,$Z10="ui"),HYPERLINK(Values!$C$18,Values!$A$15&amp;"\"&amp;Values!$A$18),IF(AND($M10=1,$Z10="c"),HYPERLINK(Values!$C$4,Values!$A$4),IF(AND($M10=1,$Z10="p"),HYPERLINK(Values!$C$20&amp;"\"&amp;$E10,Values!$A$15&amp;"\"&amp;Values!$A$20&amp;"\"&amp;$E10),IF(AND($M10=1,$Z10="pr"),HYPERLINK(Values!$C$19,Values!$A$15&amp;"\"&amp;Values!$A$19),IF(AND($M10=1,$Z10="mc"),HYPERLINK(Values!$B$56,Values!$A$55&amp;" "&amp;$G10),IF(AND($M10=1,$Z10=""),"What type of script is it?",HYPERLINK(Values!$B$3&amp;E10&amp;"\"&amp;$H10,"OWNED\"&amp;$E10&amp;"\"&amp;$H10&amp;"\")))))))))</f>
        <v>CS6 unsupported</v>
      </c>
      <c r="AK10" t="s">
        <v>2058</v>
      </c>
    </row>
    <row r="11" spans="1:38" x14ac:dyDescent="0.25">
      <c r="E11" t="s">
        <v>2053</v>
      </c>
      <c r="F11" t="s">
        <v>2069</v>
      </c>
      <c r="G11" t="s">
        <v>2070</v>
      </c>
      <c r="H11" t="s">
        <v>2071</v>
      </c>
      <c r="I11" s="2" t="str">
        <f t="shared" si="1"/>
        <v>https://www.mtmograph.com/boombox/</v>
      </c>
      <c r="J11" t="s">
        <v>2072</v>
      </c>
      <c r="N11" t="str">
        <f t="shared" si="0"/>
        <v>NO</v>
      </c>
      <c r="U11" s="2" t="str">
        <f t="shared" si="2"/>
        <v>Boombox help</v>
      </c>
      <c r="V11" t="s">
        <v>2073</v>
      </c>
      <c r="W11" s="2" t="str">
        <f>HYPERLINK(Values!$C$3&amp;$E11&amp;"\"&amp;$H11,"OWNED\"&amp;$E11&amp;"\"&amp;$H11)</f>
        <v>OWNED\mtmograph\boombox-v13-win</v>
      </c>
      <c r="X11" s="2" t="s">
        <v>44</v>
      </c>
      <c r="Y11" s="15" t="s">
        <v>104</v>
      </c>
      <c r="Z11" s="15"/>
      <c r="AA11" s="2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What type of script is it?</v>
      </c>
      <c r="AB11" s="2" t="str">
        <f>IF($Z11="s",HYPERLINK(Values!$C$41,Values!$A$40&amp;"\"&amp;Values!$A$17),IF($Z11="ui",HYPERLINK(Values!$C$42,Values!$A$40&amp;"\"&amp;Values!$A$18),IF($Z11="c",HYPERLINK(Values!$C$4,Values!$A$4),IF($Z11="p",HYPERLINK(Values!$C$44&amp;"\"&amp;$E11,Values!$A$40&amp;"\"&amp;Values!$A$20&amp;"\"&amp;$E11),IF($Z11="pr",HYPERLINK(Values!$C$43,Values!$A$40&amp;"\"&amp;Values!$A$19),IF($Z11="ex",HYPERLINK(Values!$B$54,Values!$A$53&amp;" folder "&amp;$G11),IF($Z11="","What type of script is it?",IF($Z11="mc",HYPERLINK(Values!$B$57&amp;"\"&amp;$E11,Values!$A$55&amp;" "&amp;$E11&amp;"\"&amp;$G11),HYPERLINK(Values!$B$3&amp;F11&amp;"\"&amp;$H11,"OWNED\"&amp;$E11&amp;"\"&amp;$H11&amp;"\")))))))))</f>
        <v>What type of script is it?</v>
      </c>
      <c r="AC11" s="2" t="str">
        <f>IF($M11=0,"CS6 unsupported",IF(AND($M11=1,$Z11="s"),HYPERLINK(Values!$C$17,Values!$A$15&amp;"\"&amp;Values!$A$17),IF(AND($M11=1,$Z11="ui"),HYPERLINK(Values!$C$18,Values!$A$15&amp;"\"&amp;Values!$A$18),IF(AND($M11=1,$Z11="c"),HYPERLINK(Values!$C$4,Values!$A$4),IF(AND($M11=1,$Z11="p"),HYPERLINK(Values!$C$20&amp;"\"&amp;$E11,Values!$A$15&amp;"\"&amp;Values!$A$20&amp;"\"&amp;$E11),IF(AND($M11=1,$Z11="pr"),HYPERLINK(Values!$C$19,Values!$A$15&amp;"\"&amp;Values!$A$19),IF(AND($M11=1,$Z11="mc"),HYPERLINK(Values!$B$56,Values!$A$55&amp;" "&amp;$G11),IF(AND($M11=1,$Z11=""),"What type of script is it?",HYPERLINK(Values!$B$3&amp;E11&amp;"\"&amp;$H11,"OWNED\"&amp;$E11&amp;"\"&amp;$H11&amp;"\")))))))))</f>
        <v>CS6 unsupported</v>
      </c>
      <c r="AK11" t="s">
        <v>2058</v>
      </c>
    </row>
    <row r="12" spans="1:38" x14ac:dyDescent="0.25">
      <c r="E12" t="s">
        <v>2053</v>
      </c>
      <c r="F12" t="s">
        <v>2074</v>
      </c>
      <c r="H12" t="s">
        <v>2075</v>
      </c>
      <c r="I12" s="2" t="str">
        <f t="shared" si="1"/>
        <v>https://www.mtmograph.com//</v>
      </c>
      <c r="N12" t="str">
        <f t="shared" si="0"/>
        <v>NO</v>
      </c>
      <c r="U12" s="2" t="str">
        <f t="shared" si="2"/>
        <v>Effortless Accents help</v>
      </c>
      <c r="W12" s="2" t="str">
        <f>HYPERLINK(Values!$C$3&amp;$E12&amp;"\"&amp;$H12,"OWNED\"&amp;$E12&amp;"\"&amp;$H12)</f>
        <v>OWNED\mtmograph\Effortless-Accents-ra1x</v>
      </c>
      <c r="X12" s="2" t="s">
        <v>44</v>
      </c>
      <c r="Y12" s="15" t="s">
        <v>104</v>
      </c>
      <c r="Z12" s="15"/>
      <c r="AA12" s="2" t="str">
        <f>IF($Z12="s",HYPERLINK(Values!$C$47,Values!$A$46&amp;"\"&amp;Values!$A$17),IF($Z12="ui",HYPERLINK(Values!$C$48,Values!$A$46&amp;"\"&amp;Values!$A$18),IF($Z12="c",HYPERLINK(Values!$C$4,Values!$A$4),IF($Z12="p",HYPERLINK(Values!$C$50&amp;"\"&amp;$E12,Values!$A$46&amp;"\"&amp;Values!$A$20&amp;"\"&amp;$E12),IF($Z12="pr",HYPERLINK(Values!$C$49,Values!$A$46&amp;"\"&amp;Values!$A$19),IF($Z12="ex",HYPERLINK(Values!$B$54,Values!$A$53&amp;" folder "&amp;$G12),IF($Z12="","What type of script is it?",IF($Z12="mc",HYPERLINK(Values!$B$57&amp;"\"&amp;$E12,Values!$A$55&amp;" "&amp;$E12&amp;"\"&amp;$G12),HYPERLINK(Values!$B$3&amp;E12&amp;"\"&amp;$H12,"OWNED\"&amp;$E12&amp;"\"&amp;$H12&amp;"\")))))))))</f>
        <v>What type of script is it?</v>
      </c>
      <c r="AB12" s="2" t="str">
        <f>IF($Z12="s",HYPERLINK(Values!$C$41,Values!$A$40&amp;"\"&amp;Values!$A$17),IF($Z12="ui",HYPERLINK(Values!$C$42,Values!$A$40&amp;"\"&amp;Values!$A$18),IF($Z12="c",HYPERLINK(Values!$C$4,Values!$A$4),IF($Z12="p",HYPERLINK(Values!$C$44&amp;"\"&amp;$E12,Values!$A$40&amp;"\"&amp;Values!$A$20&amp;"\"&amp;$E12),IF($Z12="pr",HYPERLINK(Values!$C$43,Values!$A$40&amp;"\"&amp;Values!$A$19),IF($Z12="ex",HYPERLINK(Values!$B$54,Values!$A$53&amp;" folder "&amp;$G12),IF($Z12="","What type of script is it?",IF($Z12="mc",HYPERLINK(Values!$B$57&amp;"\"&amp;$E12,Values!$A$55&amp;" "&amp;$E12&amp;"\"&amp;$G12),HYPERLINK(Values!$B$3&amp;F12&amp;"\"&amp;$H12,"OWNED\"&amp;$E12&amp;"\"&amp;$H12&amp;"\")))))))))</f>
        <v>What type of script is it?</v>
      </c>
      <c r="AC12" s="2" t="str">
        <f>IF($M12=0,"CS6 unsupported",IF(AND($M12=1,$Z12="s"),HYPERLINK(Values!$C$17,Values!$A$15&amp;"\"&amp;Values!$A$17),IF(AND($M12=1,$Z12="ui"),HYPERLINK(Values!$C$18,Values!$A$15&amp;"\"&amp;Values!$A$18),IF(AND($M12=1,$Z12="c"),HYPERLINK(Values!$C$4,Values!$A$4),IF(AND($M12=1,$Z12="p"),HYPERLINK(Values!$C$20&amp;"\"&amp;$E12,Values!$A$15&amp;"\"&amp;Values!$A$20&amp;"\"&amp;$E12),IF(AND($M12=1,$Z12="pr"),HYPERLINK(Values!$C$19,Values!$A$15&amp;"\"&amp;Values!$A$19),IF(AND($M12=1,$Z12="mc"),HYPERLINK(Values!$B$56,Values!$A$55&amp;" "&amp;$G12),IF(AND($M12=1,$Z12=""),"What type of script is it?",HYPERLINK(Values!$B$3&amp;E12&amp;"\"&amp;$H12,"OWNED\"&amp;$E12&amp;"\"&amp;$H12&amp;"\")))))))))</f>
        <v>CS6 unsupported</v>
      </c>
      <c r="AK12" t="s">
        <v>2058</v>
      </c>
    </row>
    <row r="13" spans="1:38" x14ac:dyDescent="0.25">
      <c r="E13" t="s">
        <v>2053</v>
      </c>
      <c r="F13" t="s">
        <v>2076</v>
      </c>
      <c r="G13" t="s">
        <v>2077</v>
      </c>
      <c r="H13" t="s">
        <v>2078</v>
      </c>
      <c r="I13" s="2" t="str">
        <f t="shared" si="1"/>
        <v>https://www.mtmograph.com/focus/</v>
      </c>
      <c r="N13" t="str">
        <f t="shared" si="0"/>
        <v>NO</v>
      </c>
      <c r="U13" s="2" t="str">
        <f t="shared" si="2"/>
        <v>Focus help</v>
      </c>
      <c r="V13" t="s">
        <v>2079</v>
      </c>
      <c r="W13" s="2" t="str">
        <f>HYPERLINK(Values!$C$3&amp;$E13&amp;"\"&amp;$H13,"OWNED\"&amp;$E13&amp;"\"&amp;$H13)</f>
        <v>OWNED\mtmograph\mtmograph-focus-free</v>
      </c>
      <c r="X13" s="2" t="s">
        <v>44</v>
      </c>
      <c r="Y13" s="15" t="s">
        <v>104</v>
      </c>
      <c r="Z13" s="15"/>
      <c r="AA13" s="2" t="str">
        <f>IF($Z13="s",HYPERLINK(Values!$C$47,Values!$A$46&amp;"\"&amp;Values!$A$17),IF($Z13="ui",HYPERLINK(Values!$C$48,Values!$A$46&amp;"\"&amp;Values!$A$18),IF($Z13="c",HYPERLINK(Values!$C$4,Values!$A$4),IF($Z13="p",HYPERLINK(Values!$C$50&amp;"\"&amp;$E13,Values!$A$46&amp;"\"&amp;Values!$A$20&amp;"\"&amp;$E13),IF($Z13="pr",HYPERLINK(Values!$C$49,Values!$A$46&amp;"\"&amp;Values!$A$19),IF($Z13="ex",HYPERLINK(Values!$B$54,Values!$A$53&amp;" folder "&amp;$G13),IF($Z13="","What type of script is it?",IF($Z13="mc",HYPERLINK(Values!$B$57&amp;"\"&amp;$E13,Values!$A$55&amp;" "&amp;$E13&amp;"\"&amp;$G13),HYPERLINK(Values!$B$3&amp;E13&amp;"\"&amp;$H13,"OWNED\"&amp;$E13&amp;"\"&amp;$H13&amp;"\")))))))))</f>
        <v>What type of script is it?</v>
      </c>
      <c r="AB13" s="2" t="str">
        <f>IF($Z13="s",HYPERLINK(Values!$C$41,Values!$A$40&amp;"\"&amp;Values!$A$17),IF($Z13="ui",HYPERLINK(Values!$C$42,Values!$A$40&amp;"\"&amp;Values!$A$18),IF($Z13="c",HYPERLINK(Values!$C$4,Values!$A$4),IF($Z13="p",HYPERLINK(Values!$C$44&amp;"\"&amp;$E13,Values!$A$40&amp;"\"&amp;Values!$A$20&amp;"\"&amp;$E13),IF($Z13="pr",HYPERLINK(Values!$C$43,Values!$A$40&amp;"\"&amp;Values!$A$19),IF($Z13="ex",HYPERLINK(Values!$B$54,Values!$A$53&amp;" folder "&amp;$G13),IF($Z13="","What type of script is it?",IF($Z13="mc",HYPERLINK(Values!$B$57&amp;"\"&amp;$E13,Values!$A$55&amp;" "&amp;$E13&amp;"\"&amp;$G13),HYPERLINK(Values!$B$3&amp;F13&amp;"\"&amp;$H13,"OWNED\"&amp;$E13&amp;"\"&amp;$H13&amp;"\")))))))))</f>
        <v>What type of script is it?</v>
      </c>
      <c r="AC13" s="2" t="str">
        <f>IF($M13=0,"CS6 unsupported",IF(AND($M13=1,$Z13="s"),HYPERLINK(Values!$C$17,Values!$A$15&amp;"\"&amp;Values!$A$17),IF(AND($M13=1,$Z13="ui"),HYPERLINK(Values!$C$18,Values!$A$15&amp;"\"&amp;Values!$A$18),IF(AND($M13=1,$Z13="c"),HYPERLINK(Values!$C$4,Values!$A$4),IF(AND($M13=1,$Z13="p"),HYPERLINK(Values!$C$20&amp;"\"&amp;$E13,Values!$A$15&amp;"\"&amp;Values!$A$20&amp;"\"&amp;$E13),IF(AND($M13=1,$Z13="pr"),HYPERLINK(Values!$C$19,Values!$A$15&amp;"\"&amp;Values!$A$19),IF(AND($M13=1,$Z13="mc"),HYPERLINK(Values!$B$56,Values!$A$55&amp;" "&amp;$G13),IF(AND($M13=1,$Z13=""),"What type of script is it?",HYPERLINK(Values!$B$3&amp;E13&amp;"\"&amp;$H13,"OWNED\"&amp;$E13&amp;"\"&amp;$H13&amp;"\")))))))))</f>
        <v>CS6 unsupported</v>
      </c>
      <c r="AK13" t="s">
        <v>2058</v>
      </c>
    </row>
    <row r="14" spans="1:38" hidden="1" x14ac:dyDescent="0.25">
      <c r="E14" t="s">
        <v>2080</v>
      </c>
      <c r="F14" t="s">
        <v>2081</v>
      </c>
      <c r="G14" t="s">
        <v>2082</v>
      </c>
      <c r="H14" t="s">
        <v>2083</v>
      </c>
      <c r="I14" s="2" t="str">
        <f t="shared" si="1"/>
        <v>https://ukramedia.com/product/modular-lower-third-kit/</v>
      </c>
      <c r="N14" t="str">
        <f t="shared" si="0"/>
        <v>NO</v>
      </c>
      <c r="U14" s="2" t="str">
        <f t="shared" ref="U14:U27" si="3">HYPERLINK($V14,$F14&amp;" help")</f>
        <v>Modular Lower Third Kit help</v>
      </c>
      <c r="W14" s="2" t="str">
        <f>HYPERLINK(Values!$C$3&amp;$E14&amp;"\"&amp;$H14,"OWNED\"&amp;$E14&amp;"\"&amp;$H14)</f>
        <v>OWNED\Ukramedia\170406_Modular-Lower-Third-Kit-ukramedia.com_-1</v>
      </c>
      <c r="X14" s="2" t="s">
        <v>44</v>
      </c>
      <c r="Y14" s="15" t="s">
        <v>104</v>
      </c>
      <c r="Z14" s="15"/>
      <c r="AA14" s="2" t="str">
        <f>IF($Z14="s",HYPERLINK(Values!$C$47,Values!$A$46&amp;"\"&amp;Values!$A$17),IF($Z14="ui",HYPERLINK(Values!$C$48,Values!$A$46&amp;"\"&amp;Values!$A$18),IF($Z14="c",HYPERLINK(Values!$C$4,Values!$A$4),IF($Z14="p",HYPERLINK(Values!$C$50&amp;"\"&amp;$E14,Values!$A$46&amp;"\"&amp;Values!$A$20&amp;"\"&amp;$E14),IF($Z14="pr",HYPERLINK(Values!$C$49,Values!$A$46&amp;"\"&amp;Values!$A$19),IF($Z14="ex",HYPERLINK(Values!$B$54,Values!$A$53&amp;" folder "&amp;$G14),IF($Z14="","What type of script is it?",IF($Z14="mc",HYPERLINK(Values!$B$57&amp;"\"&amp;$E14,Values!$A$55&amp;" "&amp;$E14&amp;"\"&amp;$G14),HYPERLINK(Values!$B$3&amp;E14&amp;"\"&amp;$H14,"OWNED\"&amp;$E14&amp;"\"&amp;$H14&amp;"\")))))))))</f>
        <v>What type of script is it?</v>
      </c>
      <c r="AB14" s="2" t="str">
        <f>IF($Z14="s",HYPERLINK(Values!$C$41,Values!$A$40&amp;"\"&amp;Values!$A$17),IF($Z14="ui",HYPERLINK(Values!$C$42,Values!$A$40&amp;"\"&amp;Values!$A$18),IF($Z14="c",HYPERLINK(Values!$C$4,Values!$A$4),IF($Z14="p",HYPERLINK(Values!$C$44&amp;"\"&amp;$E14,Values!$A$40&amp;"\"&amp;Values!$A$20&amp;"\"&amp;$E14),IF($Z14="pr",HYPERLINK(Values!$C$43,Values!$A$40&amp;"\"&amp;Values!$A$19),IF($Z14="ex",HYPERLINK(Values!$B$54,Values!$A$53&amp;" folder "&amp;$G14),IF($Z14="","What type of script is it?",IF($Z14="mc",HYPERLINK(Values!$B$57&amp;"\"&amp;$E14,Values!$A$55&amp;" "&amp;$E14&amp;"\"&amp;$G14),HYPERLINK(Values!$B$3&amp;F14&amp;"\"&amp;$H14,"OWNED\"&amp;$E14&amp;"\"&amp;$H14&amp;"\")))))))))</f>
        <v>What type of script is it?</v>
      </c>
      <c r="AC14" s="2" t="str">
        <f>IF($M14=0,"CS6 unsupported",IF(AND($M14=1,$Z14="s"),HYPERLINK(Values!$C$17,Values!$A$15&amp;"\"&amp;Values!$A$17),IF(AND($M14=1,$Z14="ui"),HYPERLINK(Values!$C$18,Values!$A$15&amp;"\"&amp;Values!$A$18),IF(AND($M14=1,$Z14="c"),HYPERLINK(Values!$C$4,Values!$A$4),IF(AND($M14=1,$Z14="p"),HYPERLINK(Values!$C$20&amp;"\"&amp;$E14,Values!$A$15&amp;"\"&amp;Values!$A$20&amp;"\"&amp;$E14),IF(AND($M14=1,$Z14="pr"),HYPERLINK(Values!$C$19,Values!$A$15&amp;"\"&amp;Values!$A$19),IF(AND($M14=1,$Z14="mc"),HYPERLINK(Values!$B$56,Values!$A$55&amp;" "&amp;$G14),IF(AND($M14=1,$Z14=""),"What type of script is it?",HYPERLINK(Values!$B$3&amp;E14&amp;"\"&amp;$H14,"OWNED\"&amp;$E14&amp;"\"&amp;$H14&amp;"\")))))))))</f>
        <v>CS6 unsupported</v>
      </c>
      <c r="AK14" t="s">
        <v>2084</v>
      </c>
      <c r="AL14" t="s">
        <v>2085</v>
      </c>
    </row>
    <row r="15" spans="1:38" hidden="1" x14ac:dyDescent="0.25">
      <c r="E15" t="s">
        <v>2080</v>
      </c>
      <c r="F15" t="s">
        <v>2086</v>
      </c>
      <c r="G15" t="s">
        <v>2087</v>
      </c>
      <c r="H15" t="s">
        <v>2088</v>
      </c>
      <c r="I15" s="2" t="str">
        <f t="shared" si="1"/>
        <v>https://ukramedia.com/product/smartrekt/</v>
      </c>
      <c r="M15">
        <v>1</v>
      </c>
      <c r="N15" t="str">
        <f t="shared" ref="N15:N25" si="4">IF(OR(M15=1,O15="CS6",P15="CS6"),"YES",IF(OR(M15=0,M15=""),"NO"))</f>
        <v>YES</v>
      </c>
      <c r="O15" t="s">
        <v>13</v>
      </c>
      <c r="P15" t="s">
        <v>98</v>
      </c>
      <c r="U15" s="2" t="str">
        <f t="shared" si="3"/>
        <v>SmartREKT help</v>
      </c>
      <c r="V15" t="s">
        <v>2089</v>
      </c>
      <c r="W15" s="2" t="str">
        <f>HYPERLINK(Values!$C$3&amp;$E15&amp;"\"&amp;$H15,"OWNED\"&amp;$E15&amp;"\"&amp;$H15)</f>
        <v>OWNED\Ukramedia\smartREKT_v2-ukramedia.com_</v>
      </c>
      <c r="X15" s="2" t="s">
        <v>44</v>
      </c>
      <c r="Y15" s="15" t="s">
        <v>154</v>
      </c>
      <c r="Z15" s="15" t="s">
        <v>72</v>
      </c>
      <c r="AA15" s="2" t="str">
        <f>IF($Z15="s",HYPERLINK(Values!$C$47,Values!$A$46&amp;"\"&amp;Values!$A$17),IF($Z15="ui",HYPERLINK(Values!$C$48,Values!$A$46&amp;"\"&amp;Values!$A$18),IF($Z15="c",HYPERLINK(Values!$C$4,Values!$A$4),IF($Z15="p",HYPERLINK(Values!$C$50&amp;"\"&amp;$E15,Values!$A$46&amp;"\"&amp;Values!$A$20&amp;"\"&amp;$E15),IF($Z15="pr",HYPERLINK(Values!$C$49,Values!$A$46&amp;"\"&amp;Values!$A$19),IF($Z15="ex",HYPERLINK(Values!$B$54,Values!$A$53&amp;" folder "&amp;$G15),IF($Z15="","What type of script is it?",IF($Z15="mc",HYPERLINK(Values!$B$57&amp;"\"&amp;$E15,Values!$A$55&amp;" "&amp;$E15&amp;"\"&amp;$G15),HYPERLINK(Values!$B$3&amp;E15&amp;"\"&amp;$H15,"OWNED\"&amp;$E15&amp;"\"&amp;$H15&amp;"\")))))))))</f>
        <v>CC 2018\ScriptUI Panels</v>
      </c>
      <c r="AB15" s="2" t="str">
        <f>IF($Z15="s",HYPERLINK(Values!$C$41,Values!$A$40&amp;"\"&amp;Values!$A$17),IF($Z15="ui",HYPERLINK(Values!$C$42,Values!$A$40&amp;"\"&amp;Values!$A$18),IF($Z15="c",HYPERLINK(Values!$C$4,Values!$A$4),IF($Z15="p",HYPERLINK(Values!$C$44&amp;"\"&amp;$E15,Values!$A$40&amp;"\"&amp;Values!$A$20&amp;"\"&amp;$E15),IF($Z15="pr",HYPERLINK(Values!$C$43,Values!$A$40&amp;"\"&amp;Values!$A$19),IF($Z15="ex",HYPERLINK(Values!$B$54,Values!$A$53&amp;" folder "&amp;$G15),IF($Z15="","What type of script is it?",IF($Z15="mc",HYPERLINK(Values!$B$57&amp;"\"&amp;$E15,Values!$A$55&amp;" "&amp;$E15&amp;"\"&amp;$G15),HYPERLINK(Values!$B$3&amp;F15&amp;"\"&amp;$H15,"OWNED\"&amp;$E15&amp;"\"&amp;$H15&amp;"\")))))))))</f>
        <v>CC 2017\ScriptUI Panels</v>
      </c>
      <c r="AC15" s="2" t="str">
        <f>IF($M15=0,"CS6 unsupported",IF(AND($M15=1,$Z15="s"),HYPERLINK(Values!$C$17,Values!$A$15&amp;"\"&amp;Values!$A$17),IF(AND($M15=1,$Z15="ui"),HYPERLINK(Values!$C$18,Values!$A$15&amp;"\"&amp;Values!$A$18),IF(AND($M15=1,$Z15="c"),HYPERLINK(Values!$C$4,Values!$A$4),IF(AND($M15=1,$Z15="p"),HYPERLINK(Values!$C$20&amp;"\"&amp;$E15,Values!$A$15&amp;"\"&amp;Values!$A$20&amp;"\"&amp;$E15),IF(AND($M15=1,$Z15="pr"),HYPERLINK(Values!$C$19,Values!$A$15&amp;"\"&amp;Values!$A$19),IF(AND($M15=1,$Z15="mc"),HYPERLINK(Values!$B$56,Values!$A$55&amp;" "&amp;$G15),IF(AND($M15=1,$Z15=""),"What type of script is it?",HYPERLINK(Values!$B$3&amp;E15&amp;"\"&amp;$H15,"OWNED\"&amp;$E15&amp;"\"&amp;$H15&amp;"\")))))))))</f>
        <v>CS6\ScriptUI Panels</v>
      </c>
      <c r="AK15" t="s">
        <v>2084</v>
      </c>
      <c r="AL15" t="s">
        <v>2085</v>
      </c>
    </row>
    <row r="16" spans="1:38" hidden="1" x14ac:dyDescent="0.25">
      <c r="E16" t="s">
        <v>2080</v>
      </c>
      <c r="F16" t="s">
        <v>2090</v>
      </c>
      <c r="G16" t="s">
        <v>2091</v>
      </c>
      <c r="H16" t="s">
        <v>2092</v>
      </c>
      <c r="I16" s="2" t="str">
        <f t="shared" si="1"/>
        <v>https://ukramedia.com/product/controlit/</v>
      </c>
      <c r="M16">
        <v>1</v>
      </c>
      <c r="N16" t="str">
        <f t="shared" si="4"/>
        <v>YES</v>
      </c>
      <c r="O16" t="s">
        <v>13</v>
      </c>
      <c r="P16" t="s">
        <v>98</v>
      </c>
      <c r="U16" s="2" t="str">
        <f t="shared" si="3"/>
        <v>Controlit help</v>
      </c>
      <c r="V16" t="s">
        <v>2093</v>
      </c>
      <c r="W16" s="2" t="str">
        <f>HYPERLINK(Values!$C$3&amp;$E16&amp;"\"&amp;$H16,"OWNED\"&amp;$E16&amp;"\"&amp;$H16)</f>
        <v>OWNED\Ukramedia\Controlit-ukramedia.com_</v>
      </c>
      <c r="X16" s="2" t="s">
        <v>44</v>
      </c>
      <c r="Y16" s="15" t="s">
        <v>154</v>
      </c>
      <c r="Z16" s="15" t="s">
        <v>72</v>
      </c>
      <c r="AA16" s="2" t="str">
        <f>IF($Z16="s",HYPERLINK(Values!$C$47,Values!$A$46&amp;"\"&amp;Values!$A$17),IF($Z16="ui",HYPERLINK(Values!$C$48,Values!$A$46&amp;"\"&amp;Values!$A$18),IF($Z16="c",HYPERLINK(Values!$C$4,Values!$A$4),IF($Z16="p",HYPERLINK(Values!$C$50&amp;"\"&amp;$E16,Values!$A$46&amp;"\"&amp;Values!$A$20&amp;"\"&amp;$E16),IF($Z16="pr",HYPERLINK(Values!$C$49,Values!$A$46&amp;"\"&amp;Values!$A$19),IF($Z16="ex",HYPERLINK(Values!$B$54,Values!$A$53&amp;" folder "&amp;$G16),IF($Z16="","What type of script is it?",IF($Z16="mc",HYPERLINK(Values!$B$57&amp;"\"&amp;$E16,Values!$A$55&amp;" "&amp;$E16&amp;"\"&amp;$G16),HYPERLINK(Values!$B$3&amp;E16&amp;"\"&amp;$H16,"OWNED\"&amp;$E16&amp;"\"&amp;$H16&amp;"\")))))))))</f>
        <v>CC 2018\ScriptUI Panels</v>
      </c>
      <c r="AB16" s="2" t="str">
        <f>IF($Z16="s",HYPERLINK(Values!$C$41,Values!$A$40&amp;"\"&amp;Values!$A$17),IF($Z16="ui",HYPERLINK(Values!$C$42,Values!$A$40&amp;"\"&amp;Values!$A$18),IF($Z16="c",HYPERLINK(Values!$C$4,Values!$A$4),IF($Z16="p",HYPERLINK(Values!$C$44&amp;"\"&amp;$E16,Values!$A$40&amp;"\"&amp;Values!$A$20&amp;"\"&amp;$E16),IF($Z16="pr",HYPERLINK(Values!$C$43,Values!$A$40&amp;"\"&amp;Values!$A$19),IF($Z16="ex",HYPERLINK(Values!$B$54,Values!$A$53&amp;" folder "&amp;$G16),IF($Z16="","What type of script is it?",IF($Z16="mc",HYPERLINK(Values!$B$57&amp;"\"&amp;$E16,Values!$A$55&amp;" "&amp;$E16&amp;"\"&amp;$G16),HYPERLINK(Values!$B$3&amp;F16&amp;"\"&amp;$H16,"OWNED\"&amp;$E16&amp;"\"&amp;$H16&amp;"\")))))))))</f>
        <v>CC 2017\ScriptUI Panels</v>
      </c>
      <c r="AC16" s="2" t="str">
        <f>IF($M16=0,"CS6 unsupported",IF(AND($M16=1,$Z16="s"),HYPERLINK(Values!$C$17,Values!$A$15&amp;"\"&amp;Values!$A$17),IF(AND($M16=1,$Z16="ui"),HYPERLINK(Values!$C$18,Values!$A$15&amp;"\"&amp;Values!$A$18),IF(AND($M16=1,$Z16="c"),HYPERLINK(Values!$C$4,Values!$A$4),IF(AND($M16=1,$Z16="p"),HYPERLINK(Values!$C$20&amp;"\"&amp;$E16,Values!$A$15&amp;"\"&amp;Values!$A$20&amp;"\"&amp;$E16),IF(AND($M16=1,$Z16="pr"),HYPERLINK(Values!$C$19,Values!$A$15&amp;"\"&amp;Values!$A$19),IF(AND($M16=1,$Z16="mc"),HYPERLINK(Values!$B$56,Values!$A$55&amp;" "&amp;$G16),IF(AND($M16=1,$Z16=""),"What type of script is it?",HYPERLINK(Values!$B$3&amp;E16&amp;"\"&amp;$H16,"OWNED\"&amp;$E16&amp;"\"&amp;$H16&amp;"\")))))))))</f>
        <v>CS6\ScriptUI Panels</v>
      </c>
      <c r="AK16" t="s">
        <v>2084</v>
      </c>
      <c r="AL16" t="s">
        <v>2085</v>
      </c>
    </row>
    <row r="17" spans="5:38" hidden="1" x14ac:dyDescent="0.25">
      <c r="E17" t="s">
        <v>2080</v>
      </c>
      <c r="F17" t="s">
        <v>2094</v>
      </c>
      <c r="G17" t="s">
        <v>2095</v>
      </c>
      <c r="H17" t="s">
        <v>2096</v>
      </c>
      <c r="I17" s="2" t="str">
        <f t="shared" si="1"/>
        <v>https://ukramedia.com/product/45-free-pattern-presets-effects/</v>
      </c>
      <c r="M17">
        <v>1</v>
      </c>
      <c r="N17" t="str">
        <f t="shared" si="4"/>
        <v>YES</v>
      </c>
      <c r="O17" t="s">
        <v>13</v>
      </c>
      <c r="P17" t="s">
        <v>98</v>
      </c>
      <c r="U17" s="2" t="str">
        <f t="shared" si="3"/>
        <v>45 Patterns help</v>
      </c>
      <c r="W17" s="2" t="str">
        <f>HYPERLINK(Values!$C$3&amp;$E17&amp;"\"&amp;$H17,"OWNED\"&amp;$E17&amp;"\"&amp;$H17)</f>
        <v>OWNED\Ukramedia\PATTERNS-UKRAMEDIA.COM_</v>
      </c>
      <c r="X17" s="2" t="s">
        <v>44</v>
      </c>
      <c r="Y17" s="15" t="s">
        <v>104</v>
      </c>
      <c r="Z17" s="15"/>
      <c r="AA17" s="2" t="str">
        <f>IF($Z17="s",HYPERLINK(Values!$C$47,Values!$A$46&amp;"\"&amp;Values!$A$17),IF($Z17="ui",HYPERLINK(Values!$C$48,Values!$A$46&amp;"\"&amp;Values!$A$18),IF($Z17="c",HYPERLINK(Values!$C$4,Values!$A$4),IF($Z17="p",HYPERLINK(Values!$C$50&amp;"\"&amp;$E17,Values!$A$46&amp;"\"&amp;Values!$A$20&amp;"\"&amp;$E17),IF($Z17="pr",HYPERLINK(Values!$C$49,Values!$A$46&amp;"\"&amp;Values!$A$19),IF($Z17="ex",HYPERLINK(Values!$B$54,Values!$A$53&amp;" folder "&amp;$G17),IF($Z17="","What type of script is it?",IF($Z17="mc",HYPERLINK(Values!$B$57&amp;"\"&amp;$E17,Values!$A$55&amp;" "&amp;$E17&amp;"\"&amp;$G17),HYPERLINK(Values!$B$3&amp;E17&amp;"\"&amp;$H17,"OWNED\"&amp;$E17&amp;"\"&amp;$H17&amp;"\")))))))))</f>
        <v>What type of script is it?</v>
      </c>
      <c r="AB17" s="2" t="str">
        <f>IF($Z17="s",HYPERLINK(Values!$C$41,Values!$A$40&amp;"\"&amp;Values!$A$17),IF($Z17="ui",HYPERLINK(Values!$C$42,Values!$A$40&amp;"\"&amp;Values!$A$18),IF($Z17="c",HYPERLINK(Values!$C$4,Values!$A$4),IF($Z17="p",HYPERLINK(Values!$C$44&amp;"\"&amp;$E17,Values!$A$40&amp;"\"&amp;Values!$A$20&amp;"\"&amp;$E17),IF($Z17="pr",HYPERLINK(Values!$C$43,Values!$A$40&amp;"\"&amp;Values!$A$19),IF($Z17="ex",HYPERLINK(Values!$B$54,Values!$A$53&amp;" folder "&amp;$G17),IF($Z17="","What type of script is it?",IF($Z17="mc",HYPERLINK(Values!$B$57&amp;"\"&amp;$E17,Values!$A$55&amp;" "&amp;$E17&amp;"\"&amp;$G17),HYPERLINK(Values!$B$3&amp;F17&amp;"\"&amp;$H17,"OWNED\"&amp;$E17&amp;"\"&amp;$H17&amp;"\")))))))))</f>
        <v>What type of script is it?</v>
      </c>
      <c r="AC17" s="2" t="str">
        <f>IF($M17=0,"CS6 unsupported",IF(AND($M17=1,$Z17="s"),HYPERLINK(Values!$C$17,Values!$A$15&amp;"\"&amp;Values!$A$17),IF(AND($M17=1,$Z17="ui"),HYPERLINK(Values!$C$18,Values!$A$15&amp;"\"&amp;Values!$A$18),IF(AND($M17=1,$Z17="c"),HYPERLINK(Values!$C$4,Values!$A$4),IF(AND($M17=1,$Z17="p"),HYPERLINK(Values!$C$20&amp;"\"&amp;$E17,Values!$A$15&amp;"\"&amp;Values!$A$20&amp;"\"&amp;$E17),IF(AND($M17=1,$Z17="pr"),HYPERLINK(Values!$C$19,Values!$A$15&amp;"\"&amp;Values!$A$19),IF(AND($M17=1,$Z17="mc"),HYPERLINK(Values!$B$56,Values!$A$55&amp;" "&amp;$G17),IF(AND($M17=1,$Z17=""),"What type of script is it?",HYPERLINK(Values!$B$3&amp;E17&amp;"\"&amp;$H17,"OWNED\"&amp;$E17&amp;"\"&amp;$H17&amp;"\")))))))))</f>
        <v>What type of script is it?</v>
      </c>
      <c r="AK17" t="s">
        <v>2084</v>
      </c>
      <c r="AL17" t="s">
        <v>2085</v>
      </c>
    </row>
    <row r="18" spans="5:38" hidden="1" x14ac:dyDescent="0.25">
      <c r="E18" t="s">
        <v>2080</v>
      </c>
      <c r="F18" t="s">
        <v>2097</v>
      </c>
      <c r="G18" t="s">
        <v>2098</v>
      </c>
      <c r="H18" t="s">
        <v>2099</v>
      </c>
      <c r="I18" s="2" t="str">
        <f t="shared" si="1"/>
        <v>https://ukramedia.com/product/bounce-drop-effects-preset/</v>
      </c>
      <c r="M18">
        <v>1</v>
      </c>
      <c r="N18" t="str">
        <f t="shared" si="4"/>
        <v>YES</v>
      </c>
      <c r="O18" t="s">
        <v>13</v>
      </c>
      <c r="P18" t="s">
        <v>98</v>
      </c>
      <c r="U18" s="2" t="str">
        <f t="shared" si="3"/>
        <v>BOUNCr help</v>
      </c>
      <c r="V18" t="s">
        <v>2100</v>
      </c>
      <c r="W18" s="2" t="str">
        <f>HYPERLINK(Values!$C$3&amp;$E18&amp;"\"&amp;$H18,"OWNED\"&amp;$E18&amp;"\"&amp;$H18)</f>
        <v>OWNED\Ukramedia\BOUNCr-After-Effects-Script</v>
      </c>
      <c r="X18" s="2" t="s">
        <v>44</v>
      </c>
      <c r="Y18" s="15" t="s">
        <v>72</v>
      </c>
      <c r="Z18" s="15" t="s">
        <v>72</v>
      </c>
      <c r="AA18" s="2" t="str">
        <f>IF($Z18="s",HYPERLINK(Values!$C$47,Values!$A$46&amp;"\"&amp;Values!$A$17),IF($Z18="ui",HYPERLINK(Values!$C$48,Values!$A$46&amp;"\"&amp;Values!$A$18),IF($Z18="c",HYPERLINK(Values!$C$4,Values!$A$4),IF($Z18="p",HYPERLINK(Values!$C$50&amp;"\"&amp;$E18,Values!$A$46&amp;"\"&amp;Values!$A$20&amp;"\"&amp;$E18),IF($Z18="pr",HYPERLINK(Values!$C$49,Values!$A$46&amp;"\"&amp;Values!$A$19),IF($Z18="ex",HYPERLINK(Values!$B$54,Values!$A$53&amp;" folder "&amp;$G18),IF($Z18="","What type of script is it?",IF($Z18="mc",HYPERLINK(Values!$B$57&amp;"\"&amp;$E18,Values!$A$55&amp;" "&amp;$E18&amp;"\"&amp;$G18),HYPERLINK(Values!$B$3&amp;E18&amp;"\"&amp;$H18,"OWNED\"&amp;$E18&amp;"\"&amp;$H18&amp;"\")))))))))</f>
        <v>CC 2018\ScriptUI Panels</v>
      </c>
      <c r="AB18" s="2" t="str">
        <f>IF($Z18="s",HYPERLINK(Values!$C$41,Values!$A$40&amp;"\"&amp;Values!$A$17),IF($Z18="ui",HYPERLINK(Values!$C$42,Values!$A$40&amp;"\"&amp;Values!$A$18),IF($Z18="c",HYPERLINK(Values!$C$4,Values!$A$4),IF($Z18="p",HYPERLINK(Values!$C$44&amp;"\"&amp;$E18,Values!$A$40&amp;"\"&amp;Values!$A$20&amp;"\"&amp;$E18),IF($Z18="pr",HYPERLINK(Values!$C$43,Values!$A$40&amp;"\"&amp;Values!$A$19),IF($Z18="ex",HYPERLINK(Values!$B$54,Values!$A$53&amp;" folder "&amp;$G18),IF($Z18="","What type of script is it?",IF($Z18="mc",HYPERLINK(Values!$B$57&amp;"\"&amp;$E18,Values!$A$55&amp;" "&amp;$E18&amp;"\"&amp;$G18),HYPERLINK(Values!$B$3&amp;F18&amp;"\"&amp;$H18,"OWNED\"&amp;$E18&amp;"\"&amp;$H18&amp;"\")))))))))</f>
        <v>CC 2017\ScriptUI Panels</v>
      </c>
      <c r="AC18" s="2" t="str">
        <f>IF($M18=0,"CS6 unsupported",IF(AND($M18=1,$Z18="s"),HYPERLINK(Values!$C$17,Values!$A$15&amp;"\"&amp;Values!$A$17),IF(AND($M18=1,$Z18="ui"),HYPERLINK(Values!$C$18,Values!$A$15&amp;"\"&amp;Values!$A$18),IF(AND($M18=1,$Z18="c"),HYPERLINK(Values!$C$4,Values!$A$4),IF(AND($M18=1,$Z18="p"),HYPERLINK(Values!$C$20&amp;"\"&amp;$E18,Values!$A$15&amp;"\"&amp;Values!$A$20&amp;"\"&amp;$E18),IF(AND($M18=1,$Z18="pr"),HYPERLINK(Values!$C$19,Values!$A$15&amp;"\"&amp;Values!$A$19),IF(AND($M18=1,$Z18="mc"),HYPERLINK(Values!$B$56,Values!$A$55&amp;" "&amp;$G18),IF(AND($M18=1,$Z18=""),"What type of script is it?",HYPERLINK(Values!$B$3&amp;E18&amp;"\"&amp;$H18,"OWNED\"&amp;$E18&amp;"\"&amp;$H18&amp;"\")))))))))</f>
        <v>CS6\ScriptUI Panels</v>
      </c>
      <c r="AK18" t="s">
        <v>2084</v>
      </c>
      <c r="AL18" t="s">
        <v>2085</v>
      </c>
    </row>
    <row r="19" spans="5:38" hidden="1" x14ac:dyDescent="0.25">
      <c r="E19" t="s">
        <v>2080</v>
      </c>
      <c r="F19" t="s">
        <v>2101</v>
      </c>
      <c r="H19" t="s">
        <v>2102</v>
      </c>
      <c r="I19" s="2" t="str">
        <f t="shared" si="1"/>
        <v>https://ukramedia.com/product//</v>
      </c>
      <c r="M19">
        <v>1</v>
      </c>
      <c r="N19" t="str">
        <f t="shared" si="4"/>
        <v>YES</v>
      </c>
      <c r="O19" t="s">
        <v>13</v>
      </c>
      <c r="P19" t="s">
        <v>98</v>
      </c>
      <c r="U19" s="2" t="str">
        <f t="shared" si="3"/>
        <v>Stop Motion Kit help</v>
      </c>
      <c r="W19" s="2" t="str">
        <f>HYPERLINK(Values!$C$3&amp;$E19&amp;"\"&amp;$H19,"OWNED\"&amp;$E19&amp;"\"&amp;$H19)</f>
        <v>OWNED\Ukramedia\QubaHQ_StopMotionKit</v>
      </c>
      <c r="X19" s="2" t="s">
        <v>44</v>
      </c>
      <c r="Y19" s="15" t="s">
        <v>104</v>
      </c>
      <c r="Z19" s="15"/>
      <c r="AA19" s="2" t="str">
        <f>IF($Z19="s",HYPERLINK(Values!$C$47,Values!$A$46&amp;"\"&amp;Values!$A$17),IF($Z19="ui",HYPERLINK(Values!$C$48,Values!$A$46&amp;"\"&amp;Values!$A$18),IF($Z19="c",HYPERLINK(Values!$C$4,Values!$A$4),IF($Z19="p",HYPERLINK(Values!$C$50&amp;"\"&amp;$E19,Values!$A$46&amp;"\"&amp;Values!$A$20&amp;"\"&amp;$E19),IF($Z19="pr",HYPERLINK(Values!$C$49,Values!$A$46&amp;"\"&amp;Values!$A$19),IF($Z19="ex",HYPERLINK(Values!$B$54,Values!$A$53&amp;" folder "&amp;$G19),IF($Z19="","What type of script is it?",IF($Z19="mc",HYPERLINK(Values!$B$57&amp;"\"&amp;$E19,Values!$A$55&amp;" "&amp;$E19&amp;"\"&amp;$G19),HYPERLINK(Values!$B$3&amp;E19&amp;"\"&amp;$H19,"OWNED\"&amp;$E19&amp;"\"&amp;$H19&amp;"\")))))))))</f>
        <v>What type of script is it?</v>
      </c>
      <c r="AB19" s="2" t="str">
        <f>IF($Z19="s",HYPERLINK(Values!$C$41,Values!$A$40&amp;"\"&amp;Values!$A$17),IF($Z19="ui",HYPERLINK(Values!$C$42,Values!$A$40&amp;"\"&amp;Values!$A$18),IF($Z19="c",HYPERLINK(Values!$C$4,Values!$A$4),IF($Z19="p",HYPERLINK(Values!$C$44&amp;"\"&amp;$E19,Values!$A$40&amp;"\"&amp;Values!$A$20&amp;"\"&amp;$E19),IF($Z19="pr",HYPERLINK(Values!$C$43,Values!$A$40&amp;"\"&amp;Values!$A$19),IF($Z19="ex",HYPERLINK(Values!$B$54,Values!$A$53&amp;" folder "&amp;$G19),IF($Z19="","What type of script is it?",IF($Z19="mc",HYPERLINK(Values!$B$57&amp;"\"&amp;$E19,Values!$A$55&amp;" "&amp;$E19&amp;"\"&amp;$G19),HYPERLINK(Values!$B$3&amp;F19&amp;"\"&amp;$H19,"OWNED\"&amp;$E19&amp;"\"&amp;$H19&amp;"\")))))))))</f>
        <v>What type of script is it?</v>
      </c>
      <c r="AC19" s="2" t="str">
        <f>IF($M19=0,"CS6 unsupported",IF(AND($M19=1,$Z19="s"),HYPERLINK(Values!$C$17,Values!$A$15&amp;"\"&amp;Values!$A$17),IF(AND($M19=1,$Z19="ui"),HYPERLINK(Values!$C$18,Values!$A$15&amp;"\"&amp;Values!$A$18),IF(AND($M19=1,$Z19="c"),HYPERLINK(Values!$C$4,Values!$A$4),IF(AND($M19=1,$Z19="p"),HYPERLINK(Values!$C$20&amp;"\"&amp;$E19,Values!$A$15&amp;"\"&amp;Values!$A$20&amp;"\"&amp;$E19),IF(AND($M19=1,$Z19="pr"),HYPERLINK(Values!$C$19,Values!$A$15&amp;"\"&amp;Values!$A$19),IF(AND($M19=1,$Z19="mc"),HYPERLINK(Values!$B$56,Values!$A$55&amp;" "&amp;$G19),IF(AND($M19=1,$Z19=""),"What type of script is it?",HYPERLINK(Values!$B$3&amp;E19&amp;"\"&amp;$H19,"OWNED\"&amp;$E19&amp;"\"&amp;$H19&amp;"\")))))))))</f>
        <v>What type of script is it?</v>
      </c>
      <c r="AK19" t="s">
        <v>2084</v>
      </c>
      <c r="AL19" t="s">
        <v>2085</v>
      </c>
    </row>
    <row r="20" spans="5:38" hidden="1" x14ac:dyDescent="0.25">
      <c r="E20" t="s">
        <v>111</v>
      </c>
      <c r="F20" t="s">
        <v>2103</v>
      </c>
      <c r="G20" t="s">
        <v>2104</v>
      </c>
      <c r="I20" s="2" t="str">
        <f t="shared" si="1"/>
        <v>https://www.batchframe.com/tool/led/</v>
      </c>
      <c r="N20" t="str">
        <f t="shared" si="4"/>
        <v>NO</v>
      </c>
      <c r="U20" s="2" t="str">
        <f t="shared" si="3"/>
        <v>LED help</v>
      </c>
      <c r="W20" s="2" t="str">
        <f>HYPERLINK(Values!$C$3&amp;$E20&amp;"\"&amp;$H20,"OWNED\"&amp;$E20&amp;"\"&amp;$H20)</f>
        <v>OWNED\Batchframe Software\</v>
      </c>
      <c r="X20" s="2" t="s">
        <v>44</v>
      </c>
      <c r="Y20" s="15" t="s">
        <v>104</v>
      </c>
      <c r="Z20" s="15"/>
      <c r="AA20" s="2" t="str">
        <f>IF($Z20="s",HYPERLINK(Values!$C$47,Values!$A$46&amp;"\"&amp;Values!$A$17),IF($Z20="ui",HYPERLINK(Values!$C$48,Values!$A$46&amp;"\"&amp;Values!$A$18),IF($Z20="c",HYPERLINK(Values!$C$4,Values!$A$4),IF($Z20="p",HYPERLINK(Values!$C$50&amp;"\"&amp;$E20,Values!$A$46&amp;"\"&amp;Values!$A$20&amp;"\"&amp;$E20),IF($Z20="pr",HYPERLINK(Values!$C$49,Values!$A$46&amp;"\"&amp;Values!$A$19),IF($Z20="ex",HYPERLINK(Values!$B$54,Values!$A$53&amp;" folder "&amp;$G20),IF($Z20="","What type of script is it?",IF($Z20="mc",HYPERLINK(Values!$B$57&amp;"\"&amp;$E20,Values!$A$55&amp;" "&amp;$E20&amp;"\"&amp;$G20),HYPERLINK(Values!$B$3&amp;E20&amp;"\"&amp;$H20,"OWNED\"&amp;$E20&amp;"\"&amp;$H20&amp;"\")))))))))</f>
        <v>What type of script is it?</v>
      </c>
      <c r="AB20" s="2" t="str">
        <f>IF($Z20="s",HYPERLINK(Values!$C$41,Values!$A$40&amp;"\"&amp;Values!$A$17),IF($Z20="ui",HYPERLINK(Values!$C$42,Values!$A$40&amp;"\"&amp;Values!$A$18),IF($Z20="c",HYPERLINK(Values!$C$4,Values!$A$4),IF($Z20="p",HYPERLINK(Values!$C$44&amp;"\"&amp;$E20,Values!$A$40&amp;"\"&amp;Values!$A$20&amp;"\"&amp;$E20),IF($Z20="pr",HYPERLINK(Values!$C$43,Values!$A$40&amp;"\"&amp;Values!$A$19),IF($Z20="ex",HYPERLINK(Values!$B$54,Values!$A$53&amp;" folder "&amp;$G20),IF($Z20="","What type of script is it?",IF($Z20="mc",HYPERLINK(Values!$B$57&amp;"\"&amp;$E20,Values!$A$55&amp;" "&amp;$E20&amp;"\"&amp;$G20),HYPERLINK(Values!$B$3&amp;F20&amp;"\"&amp;$H20,"OWNED\"&amp;$E20&amp;"\"&amp;$H20&amp;"\")))))))))</f>
        <v>What type of script is it?</v>
      </c>
      <c r="AC20" s="2" t="str">
        <f>IF($M20=0,"CS6 unsupported",IF(AND($M20=1,$Z20="s"),HYPERLINK(Values!$C$17,Values!$A$15&amp;"\"&amp;Values!$A$17),IF(AND($M20=1,$Z20="ui"),HYPERLINK(Values!$C$18,Values!$A$15&amp;"\"&amp;Values!$A$18),IF(AND($M20=1,$Z20="c"),HYPERLINK(Values!$C$4,Values!$A$4),IF(AND($M20=1,$Z20="p"),HYPERLINK(Values!$C$20&amp;"\"&amp;$E20,Values!$A$15&amp;"\"&amp;Values!$A$20&amp;"\"&amp;$E20),IF(AND($M20=1,$Z20="pr"),HYPERLINK(Values!$C$19,Values!$A$15&amp;"\"&amp;Values!$A$19),IF(AND($M20=1,$Z20="mc"),HYPERLINK(Values!$B$56,Values!$A$55&amp;" "&amp;$G20),IF(AND($M20=1,$Z20=""),"What type of script is it?",HYPERLINK(Values!$B$3&amp;E20&amp;"\"&amp;$H20,"OWNED\"&amp;$E20&amp;"\"&amp;$H20&amp;"\")))))))))</f>
        <v>CS6 unsupported</v>
      </c>
      <c r="AK20" s="2" t="s">
        <v>2105</v>
      </c>
      <c r="AL20" t="s">
        <v>2106</v>
      </c>
    </row>
    <row r="21" spans="5:38" hidden="1" x14ac:dyDescent="0.25">
      <c r="E21" t="s">
        <v>111</v>
      </c>
      <c r="F21" t="s">
        <v>2107</v>
      </c>
      <c r="G21" t="s">
        <v>2108</v>
      </c>
      <c r="I21" s="2" t="str">
        <f t="shared" si="1"/>
        <v>https://www.batchframe.com/tool/auto-focus/</v>
      </c>
      <c r="N21" t="str">
        <f t="shared" si="4"/>
        <v>NO</v>
      </c>
      <c r="U21" s="2" t="str">
        <f t="shared" si="3"/>
        <v>Auto Focus help</v>
      </c>
      <c r="W21" s="2" t="str">
        <f>HYPERLINK(Values!$C$3&amp;$E21&amp;"\"&amp;$H21,"OWNED\"&amp;$E21&amp;"\"&amp;$H21)</f>
        <v>OWNED\Batchframe Software\</v>
      </c>
      <c r="X21" s="2" t="s">
        <v>44</v>
      </c>
      <c r="Y21" s="15" t="s">
        <v>104</v>
      </c>
      <c r="Z21" s="15"/>
      <c r="AA21" s="2" t="str">
        <f>IF($Z21="s",HYPERLINK(Values!$C$47,Values!$A$46&amp;"\"&amp;Values!$A$17),IF($Z21="ui",HYPERLINK(Values!$C$48,Values!$A$46&amp;"\"&amp;Values!$A$18),IF($Z21="c",HYPERLINK(Values!$C$4,Values!$A$4),IF($Z21="p",HYPERLINK(Values!$C$50&amp;"\"&amp;$E21,Values!$A$46&amp;"\"&amp;Values!$A$20&amp;"\"&amp;$E21),IF($Z21="pr",HYPERLINK(Values!$C$49,Values!$A$46&amp;"\"&amp;Values!$A$19),IF($Z21="ex",HYPERLINK(Values!$B$54,Values!$A$53&amp;" folder "&amp;$G21),IF($Z21="","What type of script is it?",IF($Z21="mc",HYPERLINK(Values!$B$57&amp;"\"&amp;$E21,Values!$A$55&amp;" "&amp;$E21&amp;"\"&amp;$G21),HYPERLINK(Values!$B$3&amp;E21&amp;"\"&amp;$H21,"OWNED\"&amp;$E21&amp;"\"&amp;$H21&amp;"\")))))))))</f>
        <v>What type of script is it?</v>
      </c>
      <c r="AB21" s="2" t="str">
        <f>IF($Z21="s",HYPERLINK(Values!$C$41,Values!$A$40&amp;"\"&amp;Values!$A$17),IF($Z21="ui",HYPERLINK(Values!$C$42,Values!$A$40&amp;"\"&amp;Values!$A$18),IF($Z21="c",HYPERLINK(Values!$C$4,Values!$A$4),IF($Z21="p",HYPERLINK(Values!$C$44&amp;"\"&amp;$E21,Values!$A$40&amp;"\"&amp;Values!$A$20&amp;"\"&amp;$E21),IF($Z21="pr",HYPERLINK(Values!$C$43,Values!$A$40&amp;"\"&amp;Values!$A$19),IF($Z21="ex",HYPERLINK(Values!$B$54,Values!$A$53&amp;" folder "&amp;$G21),IF($Z21="","What type of script is it?",IF($Z21="mc",HYPERLINK(Values!$B$57&amp;"\"&amp;$E21,Values!$A$55&amp;" "&amp;$E21&amp;"\"&amp;$G21),HYPERLINK(Values!$B$3&amp;F21&amp;"\"&amp;$H21,"OWNED\"&amp;$E21&amp;"\"&amp;$H21&amp;"\")))))))))</f>
        <v>What type of script is it?</v>
      </c>
      <c r="AC21" s="2" t="str">
        <f>IF($M21=0,"CS6 unsupported",IF(AND($M21=1,$Z21="s"),HYPERLINK(Values!$C$17,Values!$A$15&amp;"\"&amp;Values!$A$17),IF(AND($M21=1,$Z21="ui"),HYPERLINK(Values!$C$18,Values!$A$15&amp;"\"&amp;Values!$A$18),IF(AND($M21=1,$Z21="c"),HYPERLINK(Values!$C$4,Values!$A$4),IF(AND($M21=1,$Z21="p"),HYPERLINK(Values!$C$20&amp;"\"&amp;$E21,Values!$A$15&amp;"\"&amp;Values!$A$20&amp;"\"&amp;$E21),IF(AND($M21=1,$Z21="pr"),HYPERLINK(Values!$C$19,Values!$A$15&amp;"\"&amp;Values!$A$19),IF(AND($M21=1,$Z21="mc"),HYPERLINK(Values!$B$56,Values!$A$55&amp;" "&amp;$G21),IF(AND($M21=1,$Z21=""),"What type of script is it?",HYPERLINK(Values!$B$3&amp;E21&amp;"\"&amp;$H21,"OWNED\"&amp;$E21&amp;"\"&amp;$H21&amp;"\")))))))))</f>
        <v>CS6 unsupported</v>
      </c>
      <c r="AK21" s="2" t="s">
        <v>2105</v>
      </c>
      <c r="AL21" t="s">
        <v>2106</v>
      </c>
    </row>
    <row r="22" spans="5:38" hidden="1" x14ac:dyDescent="0.25">
      <c r="E22" t="s">
        <v>111</v>
      </c>
      <c r="H22" t="s">
        <v>114</v>
      </c>
      <c r="I22" s="2" t="str">
        <f t="shared" si="1"/>
        <v>https://www.batchframe.com/tool//</v>
      </c>
      <c r="N22" t="str">
        <f t="shared" si="4"/>
        <v>NO</v>
      </c>
      <c r="U22" s="2" t="str">
        <f t="shared" si="3"/>
        <v xml:space="preserve"> help</v>
      </c>
      <c r="W22" s="2" t="str">
        <f>HYPERLINK(Values!$C$3&amp;$E22&amp;"\"&amp;$H22,"OWNED\"&amp;$E22&amp;"\"&amp;$H22)</f>
        <v>OWNED\Batchframe Software\MoveAnchorPoint_v2.0</v>
      </c>
      <c r="X22" s="2" t="s">
        <v>44</v>
      </c>
      <c r="Y22" s="15" t="s">
        <v>104</v>
      </c>
      <c r="Z22" s="15"/>
      <c r="AA22" s="2" t="str">
        <f>IF($Z22="s",HYPERLINK(Values!$C$47,Values!$A$46&amp;"\"&amp;Values!$A$17),IF($Z22="ui",HYPERLINK(Values!$C$48,Values!$A$46&amp;"\"&amp;Values!$A$18),IF($Z22="c",HYPERLINK(Values!$C$4,Values!$A$4),IF($Z22="p",HYPERLINK(Values!$C$50&amp;"\"&amp;$E22,Values!$A$46&amp;"\"&amp;Values!$A$20&amp;"\"&amp;$E22),IF($Z22="pr",HYPERLINK(Values!$C$49,Values!$A$46&amp;"\"&amp;Values!$A$19),IF($Z22="ex",HYPERLINK(Values!$B$54,Values!$A$53&amp;" folder "&amp;$G22),IF($Z22="","What type of script is it?",IF($Z22="mc",HYPERLINK(Values!$B$57&amp;"\"&amp;$E22,Values!$A$55&amp;" "&amp;$E22&amp;"\"&amp;$G22),HYPERLINK(Values!$B$3&amp;E22&amp;"\"&amp;$H22,"OWNED\"&amp;$E22&amp;"\"&amp;$H22&amp;"\")))))))))</f>
        <v>What type of script is it?</v>
      </c>
      <c r="AB22" s="2" t="str">
        <f>IF($Z22="s",HYPERLINK(Values!$C$41,Values!$A$40&amp;"\"&amp;Values!$A$17),IF($Z22="ui",HYPERLINK(Values!$C$42,Values!$A$40&amp;"\"&amp;Values!$A$18),IF($Z22="c",HYPERLINK(Values!$C$4,Values!$A$4),IF($Z22="p",HYPERLINK(Values!$C$44&amp;"\"&amp;$E22,Values!$A$40&amp;"\"&amp;Values!$A$20&amp;"\"&amp;$E22),IF($Z22="pr",HYPERLINK(Values!$C$43,Values!$A$40&amp;"\"&amp;Values!$A$19),IF($Z22="ex",HYPERLINK(Values!$B$54,Values!$A$53&amp;" folder "&amp;$G22),IF($Z22="","What type of script is it?",IF($Z22="mc",HYPERLINK(Values!$B$57&amp;"\"&amp;$E22,Values!$A$55&amp;" "&amp;$E22&amp;"\"&amp;$G22),HYPERLINK(Values!$B$3&amp;F22&amp;"\"&amp;$H22,"OWNED\"&amp;$E22&amp;"\"&amp;$H22&amp;"\")))))))))</f>
        <v>What type of script is it?</v>
      </c>
      <c r="AC22" s="2" t="str">
        <f>IF($M22=0,"CS6 unsupported",IF(AND($M22=1,$Z22="s"),HYPERLINK(Values!$C$17,Values!$A$15&amp;"\"&amp;Values!$A$17),IF(AND($M22=1,$Z22="ui"),HYPERLINK(Values!$C$18,Values!$A$15&amp;"\"&amp;Values!$A$18),IF(AND($M22=1,$Z22="c"),HYPERLINK(Values!$C$4,Values!$A$4),IF(AND($M22=1,$Z22="p"),HYPERLINK(Values!$C$20&amp;"\"&amp;$E22,Values!$A$15&amp;"\"&amp;Values!$A$20&amp;"\"&amp;$E22),IF(AND($M22=1,$Z22="pr"),HYPERLINK(Values!$C$19,Values!$A$15&amp;"\"&amp;Values!$A$19),IF(AND($M22=1,$Z22="mc"),HYPERLINK(Values!$B$56,Values!$A$55&amp;" "&amp;$G22),IF(AND($M22=1,$Z22=""),"What type of script is it?",HYPERLINK(Values!$B$3&amp;E22&amp;"\"&amp;$H22,"OWNED\"&amp;$E22&amp;"\"&amp;$H22&amp;"\")))))))))</f>
        <v>CS6 unsupported</v>
      </c>
      <c r="AK22" s="2" t="s">
        <v>2105</v>
      </c>
      <c r="AL22" t="s">
        <v>2106</v>
      </c>
    </row>
    <row r="23" spans="5:38" hidden="1" x14ac:dyDescent="0.25">
      <c r="E23" t="s">
        <v>111</v>
      </c>
      <c r="F23" t="s">
        <v>2109</v>
      </c>
      <c r="G23" t="s">
        <v>2110</v>
      </c>
      <c r="I23" s="2" t="str">
        <f t="shared" si="1"/>
        <v>https://www.batchframe.com/tool/move-anchor-point-3/</v>
      </c>
      <c r="N23" t="str">
        <f t="shared" si="4"/>
        <v>NO</v>
      </c>
      <c r="U23" s="2" t="str">
        <f t="shared" si="3"/>
        <v>Move Anchor Point 3 help</v>
      </c>
      <c r="W23" s="2" t="str">
        <f>HYPERLINK(Values!$C$3&amp;$E23&amp;"\"&amp;$H23,"OWNED\"&amp;$E23&amp;"\"&amp;$H23)</f>
        <v>OWNED\Batchframe Software\</v>
      </c>
      <c r="X23" s="2" t="s">
        <v>44</v>
      </c>
      <c r="Y23" s="15" t="s">
        <v>104</v>
      </c>
      <c r="Z23" s="15"/>
      <c r="AA23" s="2" t="str">
        <f>IF($Z23="s",HYPERLINK(Values!$C$47,Values!$A$46&amp;"\"&amp;Values!$A$17),IF($Z23="ui",HYPERLINK(Values!$C$48,Values!$A$46&amp;"\"&amp;Values!$A$18),IF($Z23="c",HYPERLINK(Values!$C$4,Values!$A$4),IF($Z23="p",HYPERLINK(Values!$C$50&amp;"\"&amp;$E23,Values!$A$46&amp;"\"&amp;Values!$A$20&amp;"\"&amp;$E23),IF($Z23="pr",HYPERLINK(Values!$C$49,Values!$A$46&amp;"\"&amp;Values!$A$19),IF($Z23="ex",HYPERLINK(Values!$B$54,Values!$A$53&amp;" folder "&amp;$G23),IF($Z23="","What type of script is it?",IF($Z23="mc",HYPERLINK(Values!$B$57&amp;"\"&amp;$E23,Values!$A$55&amp;" "&amp;$E23&amp;"\"&amp;$G23),HYPERLINK(Values!$B$3&amp;E23&amp;"\"&amp;$H23,"OWNED\"&amp;$E23&amp;"\"&amp;$H23&amp;"\")))))))))</f>
        <v>What type of script is it?</v>
      </c>
      <c r="AB23" s="2" t="str">
        <f>IF($Z23="s",HYPERLINK(Values!$C$41,Values!$A$40&amp;"\"&amp;Values!$A$17),IF($Z23="ui",HYPERLINK(Values!$C$42,Values!$A$40&amp;"\"&amp;Values!$A$18),IF($Z23="c",HYPERLINK(Values!$C$4,Values!$A$4),IF($Z23="p",HYPERLINK(Values!$C$44&amp;"\"&amp;$E23,Values!$A$40&amp;"\"&amp;Values!$A$20&amp;"\"&amp;$E23),IF($Z23="pr",HYPERLINK(Values!$C$43,Values!$A$40&amp;"\"&amp;Values!$A$19),IF($Z23="ex",HYPERLINK(Values!$B$54,Values!$A$53&amp;" folder "&amp;$G23),IF($Z23="","What type of script is it?",IF($Z23="mc",HYPERLINK(Values!$B$57&amp;"\"&amp;$E23,Values!$A$55&amp;" "&amp;$E23&amp;"\"&amp;$G23),HYPERLINK(Values!$B$3&amp;F23&amp;"\"&amp;$H23,"OWNED\"&amp;$E23&amp;"\"&amp;$H23&amp;"\")))))))))</f>
        <v>What type of script is it?</v>
      </c>
      <c r="AC23" s="2" t="str">
        <f>IF($M23=0,"CS6 unsupported",IF(AND($M23=1,$Z23="s"),HYPERLINK(Values!$C$17,Values!$A$15&amp;"\"&amp;Values!$A$17),IF(AND($M23=1,$Z23="ui"),HYPERLINK(Values!$C$18,Values!$A$15&amp;"\"&amp;Values!$A$18),IF(AND($M23=1,$Z23="c"),HYPERLINK(Values!$C$4,Values!$A$4),IF(AND($M23=1,$Z23="p"),HYPERLINK(Values!$C$20&amp;"\"&amp;$E23,Values!$A$15&amp;"\"&amp;Values!$A$20&amp;"\"&amp;$E23),IF(AND($M23=1,$Z23="pr"),HYPERLINK(Values!$C$19,Values!$A$15&amp;"\"&amp;Values!$A$19),IF(AND($M23=1,$Z23="mc"),HYPERLINK(Values!$B$56,Values!$A$55&amp;" "&amp;$G23),IF(AND($M23=1,$Z23=""),"What type of script is it?",HYPERLINK(Values!$B$3&amp;E23&amp;"\"&amp;$H23,"OWNED\"&amp;$E23&amp;"\"&amp;$H23&amp;"\")))))))))</f>
        <v>CS6 unsupported</v>
      </c>
      <c r="AK23" s="2" t="s">
        <v>2105</v>
      </c>
      <c r="AL23" t="s">
        <v>2106</v>
      </c>
    </row>
    <row r="24" spans="5:38" hidden="1" x14ac:dyDescent="0.25">
      <c r="E24" t="s">
        <v>111</v>
      </c>
      <c r="F24" t="s">
        <v>2111</v>
      </c>
      <c r="G24" t="s">
        <v>2112</v>
      </c>
      <c r="I24" s="2" t="str">
        <f t="shared" si="1"/>
        <v>https://www.batchframe.com/tool/move-anchor-point-4/</v>
      </c>
      <c r="N24" t="str">
        <f t="shared" si="4"/>
        <v>NO</v>
      </c>
      <c r="U24" s="2" t="str">
        <f t="shared" si="3"/>
        <v>Move Anchor Point 4 help</v>
      </c>
      <c r="W24" s="2" t="str">
        <f>HYPERLINK(Values!$C$3&amp;$E24&amp;"\"&amp;$H24,"OWNED\"&amp;$E24&amp;"\"&amp;$H24)</f>
        <v>OWNED\Batchframe Software\</v>
      </c>
      <c r="X24" s="2" t="s">
        <v>44</v>
      </c>
      <c r="Y24" s="15" t="s">
        <v>104</v>
      </c>
      <c r="Z24" s="15"/>
      <c r="AA24" s="2" t="str">
        <f>IF($Z24="s",HYPERLINK(Values!$C$47,Values!$A$46&amp;"\"&amp;Values!$A$17),IF($Z24="ui",HYPERLINK(Values!$C$48,Values!$A$46&amp;"\"&amp;Values!$A$18),IF($Z24="c",HYPERLINK(Values!$C$4,Values!$A$4),IF($Z24="p",HYPERLINK(Values!$C$50&amp;"\"&amp;$E24,Values!$A$46&amp;"\"&amp;Values!$A$20&amp;"\"&amp;$E24),IF($Z24="pr",HYPERLINK(Values!$C$49,Values!$A$46&amp;"\"&amp;Values!$A$19),IF($Z24="ex",HYPERLINK(Values!$B$54,Values!$A$53&amp;" folder "&amp;$G24),IF($Z24="","What type of script is it?",IF($Z24="mc",HYPERLINK(Values!$B$57&amp;"\"&amp;$E24,Values!$A$55&amp;" "&amp;$E24&amp;"\"&amp;$G24),HYPERLINK(Values!$B$3&amp;E24&amp;"\"&amp;$H24,"OWNED\"&amp;$E24&amp;"\"&amp;$H24&amp;"\")))))))))</f>
        <v>What type of script is it?</v>
      </c>
      <c r="AB24" s="2" t="str">
        <f>IF($Z24="s",HYPERLINK(Values!$C$41,Values!$A$40&amp;"\"&amp;Values!$A$17),IF($Z24="ui",HYPERLINK(Values!$C$42,Values!$A$40&amp;"\"&amp;Values!$A$18),IF($Z24="c",HYPERLINK(Values!$C$4,Values!$A$4),IF($Z24="p",HYPERLINK(Values!$C$44&amp;"\"&amp;$E24,Values!$A$40&amp;"\"&amp;Values!$A$20&amp;"\"&amp;$E24),IF($Z24="pr",HYPERLINK(Values!$C$43,Values!$A$40&amp;"\"&amp;Values!$A$19),IF($Z24="ex",HYPERLINK(Values!$B$54,Values!$A$53&amp;" folder "&amp;$G24),IF($Z24="","What type of script is it?",IF($Z24="mc",HYPERLINK(Values!$B$57&amp;"\"&amp;$E24,Values!$A$55&amp;" "&amp;$E24&amp;"\"&amp;$G24),HYPERLINK(Values!$B$3&amp;F24&amp;"\"&amp;$H24,"OWNED\"&amp;$E24&amp;"\"&amp;$H24&amp;"\")))))))))</f>
        <v>What type of script is it?</v>
      </c>
      <c r="AC24" s="2" t="str">
        <f>IF($M24=0,"CS6 unsupported",IF(AND($M24=1,$Z24="s"),HYPERLINK(Values!$C$17,Values!$A$15&amp;"\"&amp;Values!$A$17),IF(AND($M24=1,$Z24="ui"),HYPERLINK(Values!$C$18,Values!$A$15&amp;"\"&amp;Values!$A$18),IF(AND($M24=1,$Z24="c"),HYPERLINK(Values!$C$4,Values!$A$4),IF(AND($M24=1,$Z24="p"),HYPERLINK(Values!$C$20&amp;"\"&amp;$E24,Values!$A$15&amp;"\"&amp;Values!$A$20&amp;"\"&amp;$E24),IF(AND($M24=1,$Z24="pr"),HYPERLINK(Values!$C$19,Values!$A$15&amp;"\"&amp;Values!$A$19),IF(AND($M24=1,$Z24="mc"),HYPERLINK(Values!$B$56,Values!$A$55&amp;" "&amp;$G24),IF(AND($M24=1,$Z24=""),"What type of script is it?",HYPERLINK(Values!$B$3&amp;E24&amp;"\"&amp;$H24,"OWNED\"&amp;$E24&amp;"\"&amp;$H24&amp;"\")))))))))</f>
        <v>CS6 unsupported</v>
      </c>
      <c r="AK24" s="2" t="s">
        <v>2105</v>
      </c>
      <c r="AL24" t="s">
        <v>2106</v>
      </c>
    </row>
    <row r="25" spans="5:38" hidden="1" x14ac:dyDescent="0.25">
      <c r="E25" t="s">
        <v>111</v>
      </c>
      <c r="F25" t="s">
        <v>2113</v>
      </c>
      <c r="G25" t="s">
        <v>2114</v>
      </c>
      <c r="H25" t="s">
        <v>2115</v>
      </c>
      <c r="I25" s="2" t="str">
        <f t="shared" si="1"/>
        <v>https://www.batchframe.com/tool/quick-gravity/</v>
      </c>
      <c r="M25">
        <v>1</v>
      </c>
      <c r="N25" t="str">
        <f t="shared" si="4"/>
        <v>YES</v>
      </c>
      <c r="O25" t="s">
        <v>13</v>
      </c>
      <c r="P25" t="s">
        <v>98</v>
      </c>
      <c r="U25" s="2" t="str">
        <f t="shared" si="3"/>
        <v>Quick Gravity help</v>
      </c>
      <c r="W25" s="2" t="str">
        <f>HYPERLINK(Values!$C$3&amp;$E25&amp;"\"&amp;$H25,"OWNED\"&amp;$E25&amp;"\"&amp;$H25)</f>
        <v>OWNED\Batchframe Software\Quick_Gravity_v2.0</v>
      </c>
      <c r="X25" s="2" t="s">
        <v>44</v>
      </c>
      <c r="Y25" s="15" t="s">
        <v>104</v>
      </c>
      <c r="Z25" s="15"/>
      <c r="AA25" s="2" t="str">
        <f>IF($Z25="s",HYPERLINK(Values!$C$47,Values!$A$46&amp;"\"&amp;Values!$A$17),IF($Z25="ui",HYPERLINK(Values!$C$48,Values!$A$46&amp;"\"&amp;Values!$A$18),IF($Z25="c",HYPERLINK(Values!$C$4,Values!$A$4),IF($Z25="p",HYPERLINK(Values!$C$50&amp;"\"&amp;$E25,Values!$A$46&amp;"\"&amp;Values!$A$20&amp;"\"&amp;$E25),IF($Z25="pr",HYPERLINK(Values!$C$49,Values!$A$46&amp;"\"&amp;Values!$A$19),IF($Z25="ex",HYPERLINK(Values!$B$54,Values!$A$53&amp;" folder "&amp;$G25),IF($Z25="","What type of script is it?",IF($Z25="mc",HYPERLINK(Values!$B$57&amp;"\"&amp;$E25,Values!$A$55&amp;" "&amp;$E25&amp;"\"&amp;$G25),HYPERLINK(Values!$B$3&amp;E25&amp;"\"&amp;$H25,"OWNED\"&amp;$E25&amp;"\"&amp;$H25&amp;"\")))))))))</f>
        <v>What type of script is it?</v>
      </c>
      <c r="AB25" s="2" t="str">
        <f>IF($Z25="s",HYPERLINK(Values!$C$41,Values!$A$40&amp;"\"&amp;Values!$A$17),IF($Z25="ui",HYPERLINK(Values!$C$42,Values!$A$40&amp;"\"&amp;Values!$A$18),IF($Z25="c",HYPERLINK(Values!$C$4,Values!$A$4),IF($Z25="p",HYPERLINK(Values!$C$44&amp;"\"&amp;$E25,Values!$A$40&amp;"\"&amp;Values!$A$20&amp;"\"&amp;$E25),IF($Z25="pr",HYPERLINK(Values!$C$43,Values!$A$40&amp;"\"&amp;Values!$A$19),IF($Z25="ex",HYPERLINK(Values!$B$54,Values!$A$53&amp;" folder "&amp;$G25),IF($Z25="","What type of script is it?",IF($Z25="mc",HYPERLINK(Values!$B$57&amp;"\"&amp;$E25,Values!$A$55&amp;" "&amp;$E25&amp;"\"&amp;$G25),HYPERLINK(Values!$B$3&amp;F25&amp;"\"&amp;$H25,"OWNED\"&amp;$E25&amp;"\"&amp;$H25&amp;"\")))))))))</f>
        <v>What type of script is it?</v>
      </c>
      <c r="AC25" s="2" t="str">
        <f>IF($M25=0,"CS6 unsupported",IF(AND($M25=1,$Z25="s"),HYPERLINK(Values!$C$17,Values!$A$15&amp;"\"&amp;Values!$A$17),IF(AND($M25=1,$Z25="ui"),HYPERLINK(Values!$C$18,Values!$A$15&amp;"\"&amp;Values!$A$18),IF(AND($M25=1,$Z25="c"),HYPERLINK(Values!$C$4,Values!$A$4),IF(AND($M25=1,$Z25="p"),HYPERLINK(Values!$C$20&amp;"\"&amp;$E25,Values!$A$15&amp;"\"&amp;Values!$A$20&amp;"\"&amp;$E25),IF(AND($M25=1,$Z25="pr"),HYPERLINK(Values!$C$19,Values!$A$15&amp;"\"&amp;Values!$A$19),IF(AND($M25=1,$Z25="mc"),HYPERLINK(Values!$B$56,Values!$A$55&amp;" "&amp;$G25),IF(AND($M25=1,$Z25=""),"What type of script is it?",HYPERLINK(Values!$B$3&amp;E25&amp;"\"&amp;$H25,"OWNED\"&amp;$E25&amp;"\"&amp;$H25&amp;"\")))))))))</f>
        <v>What type of script is it?</v>
      </c>
      <c r="AK25" s="2" t="s">
        <v>2105</v>
      </c>
      <c r="AL25" t="s">
        <v>2106</v>
      </c>
    </row>
    <row r="26" spans="5:38" hidden="1" x14ac:dyDescent="0.25">
      <c r="E26" t="s">
        <v>2116</v>
      </c>
      <c r="F26" t="s">
        <v>2117</v>
      </c>
      <c r="G26" t="s">
        <v>2118</v>
      </c>
      <c r="H26" t="s">
        <v>2119</v>
      </c>
      <c r="I26" s="2" t="str">
        <f t="shared" si="1"/>
        <v>http://www.frischluft.com/lenscare/</v>
      </c>
      <c r="N26" t="str">
        <f t="shared" ref="N26:N38" si="5">IF(OR(M26=1,O26="CS6",P26="CS6"),"YES",IF(OR(M26=0,M26=""),"NO"))</f>
        <v>NO</v>
      </c>
      <c r="U26" s="2" t="str">
        <f t="shared" si="3"/>
        <v>Lenscare help</v>
      </c>
      <c r="W26" s="2" t="str">
        <f>HYPERLINK(Values!$C$3&amp;$E26&amp;"\"&amp;$H26,"OWNED\"&amp;$E26&amp;"\"&amp;$H26)</f>
        <v>OWNED\Frishcluft\lenscare_ae_v1.47(win)</v>
      </c>
      <c r="X26" s="2" t="s">
        <v>44</v>
      </c>
      <c r="Y26" s="15"/>
      <c r="Z26" s="15"/>
      <c r="AA26" s="2" t="str">
        <f>IF($Z26="s",HYPERLINK(Values!$C$47,Values!$A$46&amp;"\"&amp;Values!$A$17),IF($Z26="ui",HYPERLINK(Values!$C$48,Values!$A$46&amp;"\"&amp;Values!$A$18),IF($Z26="c",HYPERLINK(Values!$C$4,Values!$A$4),IF($Z26="p",HYPERLINK(Values!$C$50&amp;"\"&amp;$E26,Values!$A$46&amp;"\"&amp;Values!$A$20&amp;"\"&amp;$E26),IF($Z26="pr",HYPERLINK(Values!$C$49,Values!$A$46&amp;"\"&amp;Values!$A$19),IF($Z26="ex",HYPERLINK(Values!$B$54,Values!$A$53&amp;" folder "&amp;$G26),IF($Z26="","What type of script is it?",IF($Z26="mc",HYPERLINK(Values!$B$57&amp;"\"&amp;$E26,Values!$A$55&amp;" "&amp;$E26&amp;"\"&amp;$G26),HYPERLINK(Values!$B$3&amp;E26&amp;"\"&amp;$H26,"OWNED\"&amp;$E26&amp;"\"&amp;$H26&amp;"\")))))))))</f>
        <v>What type of script is it?</v>
      </c>
      <c r="AB26" s="2" t="str">
        <f>IF($Z26="s",HYPERLINK(Values!$C$41,Values!$A$40&amp;"\"&amp;Values!$A$17),IF($Z26="ui",HYPERLINK(Values!$C$42,Values!$A$40&amp;"\"&amp;Values!$A$18),IF($Z26="c",HYPERLINK(Values!$C$4,Values!$A$4),IF($Z26="p",HYPERLINK(Values!$C$44&amp;"\"&amp;$E26,Values!$A$40&amp;"\"&amp;Values!$A$20&amp;"\"&amp;$E26),IF($Z26="pr",HYPERLINK(Values!$C$43,Values!$A$40&amp;"\"&amp;Values!$A$19),IF($Z26="ex",HYPERLINK(Values!$B$54,Values!$A$53&amp;" folder "&amp;$G26),IF($Z26="","What type of script is it?",IF($Z26="mc",HYPERLINK(Values!$B$57&amp;"\"&amp;$E26,Values!$A$55&amp;" "&amp;$E26&amp;"\"&amp;$G26),HYPERLINK(Values!$B$3&amp;F26&amp;"\"&amp;$H26,"OWNED\"&amp;$E26&amp;"\"&amp;$H26&amp;"\")))))))))</f>
        <v>What type of script is it?</v>
      </c>
      <c r="AC26" s="2" t="str">
        <f>IF($M26=0,"CS6 unsupported",IF(AND($M26=1,$Z26="s"),HYPERLINK(Values!$C$17,Values!$A$15&amp;"\"&amp;Values!$A$17),IF(AND($M26=1,$Z26="ui"),HYPERLINK(Values!$C$18,Values!$A$15&amp;"\"&amp;Values!$A$18),IF(AND($M26=1,$Z26="c"),HYPERLINK(Values!$C$4,Values!$A$4),IF(AND($M26=1,$Z26="p"),HYPERLINK(Values!$C$20&amp;"\"&amp;$E26,Values!$A$15&amp;"\"&amp;Values!$A$20&amp;"\"&amp;$E26),IF(AND($M26=1,$Z26="pr"),HYPERLINK(Values!$C$19,Values!$A$15&amp;"\"&amp;Values!$A$19),IF(AND($M26=1,$Z26="mc"),HYPERLINK(Values!$B$56,Values!$A$55&amp;" "&amp;$G26),IF(AND($M26=1,$Z26=""),"What type of script is it?",HYPERLINK(Values!$B$3&amp;E26&amp;"\"&amp;$H26,"OWNED\"&amp;$E26&amp;"\"&amp;$H26&amp;"\")))))))))</f>
        <v>CS6 unsupported</v>
      </c>
      <c r="AK26" s="2" t="s">
        <v>2120</v>
      </c>
    </row>
    <row r="27" spans="5:38" hidden="1" x14ac:dyDescent="0.25">
      <c r="E27" t="s">
        <v>2121</v>
      </c>
      <c r="F27" t="s">
        <v>2122</v>
      </c>
      <c r="G27" t="s">
        <v>2123</v>
      </c>
      <c r="H27" t="s">
        <v>2124</v>
      </c>
      <c r="I27" s="2" t="str">
        <f>IF($AL27="",HYPERLINK($AK$27&amp;$G27&amp;"/"),HYPERLINK($AK$27&amp;$AL27&amp;"/"&amp;$G27&amp;"/"))</f>
        <v>https://www.guillaumegallot.fr/tools/motion-type/</v>
      </c>
      <c r="N27" t="str">
        <f t="shared" si="5"/>
        <v>NO</v>
      </c>
      <c r="U27" s="2" t="str">
        <f t="shared" si="3"/>
        <v>Motion Type (Lite) help</v>
      </c>
      <c r="V27" t="s">
        <v>2125</v>
      </c>
      <c r="W27" s="2" t="str">
        <f>HYPERLINK(Values!$C$3&amp;$E27&amp;"\"&amp;$H27,"OWNED\"&amp;$E27&amp;"\"&amp;$H27)</f>
        <v>OWNED\Guillaume Gallot\MotionType</v>
      </c>
      <c r="X27" s="2" t="s">
        <v>44</v>
      </c>
      <c r="Y27" s="15"/>
      <c r="Z27" s="15"/>
      <c r="AA27" s="2" t="str">
        <f>IF($Z27="s",HYPERLINK(Values!$C$47,Values!$A$46&amp;"\"&amp;Values!$A$17),IF($Z27="ui",HYPERLINK(Values!$C$48,Values!$A$46&amp;"\"&amp;Values!$A$18),IF($Z27="c",HYPERLINK(Values!$C$4,Values!$A$4),IF($Z27="p",HYPERLINK(Values!$C$50&amp;"\"&amp;$E27,Values!$A$46&amp;"\"&amp;Values!$A$20&amp;"\"&amp;$E27),IF($Z27="pr",HYPERLINK(Values!$C$49,Values!$A$46&amp;"\"&amp;Values!$A$19),IF($Z27="ex",HYPERLINK(Values!$B$54,Values!$A$53&amp;" folder "&amp;$G27),IF($Z27="","What type of script is it?",IF($Z27="mc",HYPERLINK(Values!$B$57&amp;"\"&amp;$E27,Values!$A$55&amp;" "&amp;$E27&amp;"\"&amp;$G27),HYPERLINK(Values!$B$3&amp;E27&amp;"\"&amp;$H27,"OWNED\"&amp;$E27&amp;"\"&amp;$H27&amp;"\")))))))))</f>
        <v>What type of script is it?</v>
      </c>
      <c r="AB27" s="2" t="str">
        <f>IF($Z27="s",HYPERLINK(Values!$C$41,Values!$A$40&amp;"\"&amp;Values!$A$17),IF($Z27="ui",HYPERLINK(Values!$C$42,Values!$A$40&amp;"\"&amp;Values!$A$18),IF($Z27="c",HYPERLINK(Values!$C$4,Values!$A$4),IF($Z27="p",HYPERLINK(Values!$C$44&amp;"\"&amp;$E27,Values!$A$40&amp;"\"&amp;Values!$A$20&amp;"\"&amp;$E27),IF($Z27="pr",HYPERLINK(Values!$C$43,Values!$A$40&amp;"\"&amp;Values!$A$19),IF($Z27="ex",HYPERLINK(Values!$B$54,Values!$A$53&amp;" folder "&amp;$G27),IF($Z27="","What type of script is it?",IF($Z27="mc",HYPERLINK(Values!$B$57&amp;"\"&amp;$E27,Values!$A$55&amp;" "&amp;$E27&amp;"\"&amp;$G27),HYPERLINK(Values!$B$3&amp;F27&amp;"\"&amp;$H27,"OWNED\"&amp;$E27&amp;"\"&amp;$H27&amp;"\")))))))))</f>
        <v>What type of script is it?</v>
      </c>
      <c r="AC27" s="2" t="str">
        <f>IF($M27=0,"CS6 unsupported",IF(AND($M27=1,$Z27="s"),HYPERLINK(Values!$C$17,Values!$A$15&amp;"\"&amp;Values!$A$17),IF(AND($M27=1,$Z27="ui"),HYPERLINK(Values!$C$18,Values!$A$15&amp;"\"&amp;Values!$A$18),IF(AND($M27=1,$Z27="c"),HYPERLINK(Values!$C$4,Values!$A$4),IF(AND($M27=1,$Z27="p"),HYPERLINK(Values!$C$20&amp;"\"&amp;$E27,Values!$A$15&amp;"\"&amp;Values!$A$20&amp;"\"&amp;$E27),IF(AND($M27=1,$Z27="pr"),HYPERLINK(Values!$C$19,Values!$A$15&amp;"\"&amp;Values!$A$19),IF(AND($M27=1,$Z27="mc"),HYPERLINK(Values!$B$56,Values!$A$55&amp;" "&amp;$G27),IF(AND($M27=1,$Z27=""),"What type of script is it?",HYPERLINK(Values!$B$3&amp;E27&amp;"\"&amp;$H27,"OWNED\"&amp;$E27&amp;"\"&amp;$H27&amp;"\")))))))))</f>
        <v>CS6 unsupported</v>
      </c>
      <c r="AK27" s="2" t="s">
        <v>2126</v>
      </c>
    </row>
    <row r="28" spans="5:38" hidden="1" x14ac:dyDescent="0.25">
      <c r="E28" t="s">
        <v>2121</v>
      </c>
      <c r="I28" s="2" t="str">
        <f>IF($AL28="",HYPERLINK($AK$27&amp;$G28&amp;"/"),HYPERLINK($AK$27&amp;$AL28&amp;"/"&amp;$G28&amp;"/"))</f>
        <v>https://www.guillaumegallot.fr/tools//</v>
      </c>
      <c r="N28" t="str">
        <f t="shared" si="5"/>
        <v>NO</v>
      </c>
      <c r="R28" s="7"/>
      <c r="U28" s="2" t="str">
        <f>HYPERLINK($V28,$F28&amp;" help")</f>
        <v xml:space="preserve"> help</v>
      </c>
      <c r="V28" t="s">
        <v>2127</v>
      </c>
      <c r="W28" s="2" t="str">
        <f>HYPERLINK(Values!$C$3&amp;$E28&amp;"\"&amp;$H28,"OWNED\"&amp;$E28&amp;"\"&amp;$H28)</f>
        <v>OWNED\Guillaume Gallot\</v>
      </c>
      <c r="X28" s="2" t="s">
        <v>44</v>
      </c>
      <c r="Y28" s="15"/>
      <c r="Z28" s="15"/>
      <c r="AA28" s="2" t="str">
        <f>IF($Z28="s",HYPERLINK(Values!$C$47,Values!$A$46&amp;"\"&amp;Values!$A$17),IF($Z28="ui",HYPERLINK(Values!$C$48,Values!$A$46&amp;"\"&amp;Values!$A$18),IF($Z28="c",HYPERLINK(Values!$C$4,Values!$A$4),IF($Z28="p",HYPERLINK(Values!$C$50&amp;"\"&amp;$E28,Values!$A$46&amp;"\"&amp;Values!$A$20&amp;"\"&amp;$E28),IF($Z28="pr",HYPERLINK(Values!$C$49,Values!$A$46&amp;"\"&amp;Values!$A$19),IF($Z28="ex",HYPERLINK(Values!$B$54,Values!$A$53&amp;" folder "&amp;$G28),IF($Z28="","What type of script is it?",IF($Z28="mc",HYPERLINK(Values!$B$57&amp;"\"&amp;$E28,Values!$A$55&amp;" "&amp;$E28&amp;"\"&amp;$G28),HYPERLINK(Values!$B$3&amp;E28&amp;"\"&amp;$H28,"OWNED\"&amp;$E28&amp;"\"&amp;$H28&amp;"\")))))))))</f>
        <v>What type of script is it?</v>
      </c>
      <c r="AB28" s="2" t="str">
        <f>IF($Z28="s",HYPERLINK(Values!$C$41,Values!$A$40&amp;"\"&amp;Values!$A$17),IF($Z28="ui",HYPERLINK(Values!$C$42,Values!$A$40&amp;"\"&amp;Values!$A$18),IF($Z28="c",HYPERLINK(Values!$C$4,Values!$A$4),IF($Z28="p",HYPERLINK(Values!$C$44&amp;"\"&amp;$E28,Values!$A$40&amp;"\"&amp;Values!$A$20&amp;"\"&amp;$E28),IF($Z28="pr",HYPERLINK(Values!$C$43,Values!$A$40&amp;"\"&amp;Values!$A$19),IF($Z28="ex",HYPERLINK(Values!$B$54,Values!$A$53&amp;" folder "&amp;$G28),IF($Z28="","What type of script is it?",IF($Z28="mc",HYPERLINK(Values!$B$57&amp;"\"&amp;$E28,Values!$A$55&amp;" "&amp;$E28&amp;"\"&amp;$G28),HYPERLINK(Values!$B$3&amp;F28&amp;"\"&amp;$H28,"OWNED\"&amp;$E28&amp;"\"&amp;$H28&amp;"\")))))))))</f>
        <v>What type of script is it?</v>
      </c>
      <c r="AC28" s="2" t="str">
        <f>IF($M28=0,"CS6 unsupported",IF(AND($M28=1,$Z28="s"),HYPERLINK(Values!$C$17,Values!$A$15&amp;"\"&amp;Values!$A$17),IF(AND($M28=1,$Z28="ui"),HYPERLINK(Values!$C$18,Values!$A$15&amp;"\"&amp;Values!$A$18),IF(AND($M28=1,$Z28="c"),HYPERLINK(Values!$C$4,Values!$A$4),IF(AND($M28=1,$Z28="p"),HYPERLINK(Values!$C$20&amp;"\"&amp;$E28,Values!$A$15&amp;"\"&amp;Values!$A$20&amp;"\"&amp;$E28),IF(AND($M28=1,$Z28="pr"),HYPERLINK(Values!$C$19,Values!$A$15&amp;"\"&amp;Values!$A$19),IF(AND($M28=1,$Z28="mc"),HYPERLINK(Values!$B$56,Values!$A$55&amp;" "&amp;$G28),IF(AND($M28=1,$Z28=""),"What type of script is it?",HYPERLINK(Values!$B$3&amp;E28&amp;"\"&amp;$H28,"OWNED\"&amp;$E28&amp;"\"&amp;$H28&amp;"\")))))))))</f>
        <v>CS6 unsupported</v>
      </c>
      <c r="AK28" s="2"/>
    </row>
    <row r="29" spans="5:38" hidden="1" x14ac:dyDescent="0.25">
      <c r="E29" t="s">
        <v>2121</v>
      </c>
      <c r="F29" t="s">
        <v>2128</v>
      </c>
      <c r="G29" t="s">
        <v>2129</v>
      </c>
      <c r="H29" t="s">
        <v>2130</v>
      </c>
      <c r="I29" s="2" t="str">
        <f>IF($AL29="",HYPERLINK($AK$27&amp;$G29&amp;"/"),HYPERLINK($AK$27&amp;$AL29&amp;"/"&amp;$G29&amp;"/"))</f>
        <v>https://www.guillaumegallot.fr/tools/counterpro/</v>
      </c>
      <c r="N29" t="str">
        <f t="shared" si="5"/>
        <v>NO</v>
      </c>
      <c r="P29" t="s">
        <v>230</v>
      </c>
      <c r="R29" s="7">
        <v>43400</v>
      </c>
      <c r="S29" t="s">
        <v>2131</v>
      </c>
      <c r="T29" t="s">
        <v>2132</v>
      </c>
      <c r="U29" s="2" t="str">
        <f>HYPERLINK($V29,$F29&amp;" help")</f>
        <v>CounterProCC2019 help</v>
      </c>
      <c r="V29" t="s">
        <v>2127</v>
      </c>
      <c r="W29" s="2" t="str">
        <f>HYPERLINK(Values!$C$3&amp;$E29&amp;"\"&amp;$H29,"OWNED\"&amp;$E29&amp;"\"&amp;$H29)</f>
        <v>OWNED\Guillaume Gallot\CounterPro_CC19</v>
      </c>
      <c r="X29" s="2" t="s">
        <v>44</v>
      </c>
      <c r="Y29" s="15"/>
      <c r="Z29" s="15"/>
      <c r="AA29" s="2" t="str">
        <f>IF($Z29="s",HYPERLINK(Values!$C$47,Values!$A$46&amp;"\"&amp;Values!$A$17),IF($Z29="ui",HYPERLINK(Values!$C$48,Values!$A$46&amp;"\"&amp;Values!$A$18),IF($Z29="c",HYPERLINK(Values!$C$4,Values!$A$4),IF($Z29="p",HYPERLINK(Values!$C$50&amp;"\"&amp;$E29,Values!$A$46&amp;"\"&amp;Values!$A$20&amp;"\"&amp;$E29),IF($Z29="pr",HYPERLINK(Values!$C$49,Values!$A$46&amp;"\"&amp;Values!$A$19),IF($Z29="ex",HYPERLINK(Values!$B$54,Values!$A$53&amp;" folder "&amp;$G29),IF($Z29="","What type of script is it?",IF($Z29="mc",HYPERLINK(Values!$B$57&amp;"\"&amp;$E29,Values!$A$55&amp;" "&amp;$E29&amp;"\"&amp;$G29),HYPERLINK(Values!$B$3&amp;E29&amp;"\"&amp;$H29,"OWNED\"&amp;$E29&amp;"\"&amp;$H29&amp;"\")))))))))</f>
        <v>What type of script is it?</v>
      </c>
      <c r="AB29" s="2" t="str">
        <f>IF($Z29="s",HYPERLINK(Values!$C$41,Values!$A$40&amp;"\"&amp;Values!$A$17),IF($Z29="ui",HYPERLINK(Values!$C$42,Values!$A$40&amp;"\"&amp;Values!$A$18),IF($Z29="c",HYPERLINK(Values!$C$4,Values!$A$4),IF($Z29="p",HYPERLINK(Values!$C$44&amp;"\"&amp;$E29,Values!$A$40&amp;"\"&amp;Values!$A$20&amp;"\"&amp;$E29),IF($Z29="pr",HYPERLINK(Values!$C$43,Values!$A$40&amp;"\"&amp;Values!$A$19),IF($Z29="ex",HYPERLINK(Values!$B$54,Values!$A$53&amp;" folder "&amp;$G29),IF($Z29="","What type of script is it?",IF($Z29="mc",HYPERLINK(Values!$B$57&amp;"\"&amp;$E29,Values!$A$55&amp;" "&amp;$E29&amp;"\"&amp;$G29),HYPERLINK(Values!$B$3&amp;F29&amp;"\"&amp;$H29,"OWNED\"&amp;$E29&amp;"\"&amp;$H29&amp;"\")))))))))</f>
        <v>What type of script is it?</v>
      </c>
      <c r="AC29" s="2" t="str">
        <f>IF($M29=0,"CS6 unsupported",IF(AND($M29=1,$Z29="s"),HYPERLINK(Values!$C$17,Values!$A$15&amp;"\"&amp;Values!$A$17),IF(AND($M29=1,$Z29="ui"),HYPERLINK(Values!$C$18,Values!$A$15&amp;"\"&amp;Values!$A$18),IF(AND($M29=1,$Z29="c"),HYPERLINK(Values!$C$4,Values!$A$4),IF(AND($M29=1,$Z29="p"),HYPERLINK(Values!$C$20&amp;"\"&amp;$E29,Values!$A$15&amp;"\"&amp;Values!$A$20&amp;"\"&amp;$E29),IF(AND($M29=1,$Z29="pr"),HYPERLINK(Values!$C$19,Values!$A$15&amp;"\"&amp;Values!$A$19),IF(AND($M29=1,$Z29="mc"),HYPERLINK(Values!$B$56,Values!$A$55&amp;" "&amp;$G29),IF(AND($M29=1,$Z29=""),"What type of script is it?",HYPERLINK(Values!$B$3&amp;E29&amp;"\"&amp;$H29,"OWNED\"&amp;$E29&amp;"\"&amp;$H29&amp;"\")))))))))</f>
        <v>CS6 unsupported</v>
      </c>
    </row>
    <row r="30" spans="5:38" hidden="1" x14ac:dyDescent="0.25">
      <c r="E30" t="s">
        <v>2121</v>
      </c>
      <c r="F30" t="s">
        <v>2133</v>
      </c>
      <c r="G30" t="s">
        <v>2134</v>
      </c>
      <c r="H30" t="s">
        <v>2133</v>
      </c>
      <c r="I30" s="2" t="str">
        <f>IF($AL30="",HYPERLINK($AK$27&amp;$G30&amp;"/"),HYPERLINK($AK$27&amp;$AL30&amp;"/"&amp;$G30&amp;"/"))</f>
        <v>https://www.guillaumegallot.fr/tools/counter-pro/</v>
      </c>
      <c r="N30" t="str">
        <f t="shared" si="5"/>
        <v>NO</v>
      </c>
      <c r="P30" t="s">
        <v>230</v>
      </c>
      <c r="R30" s="7">
        <v>43400</v>
      </c>
      <c r="S30" t="s">
        <v>2131</v>
      </c>
      <c r="U30" s="2" t="str">
        <f>HYPERLINK($V30,$F30&amp;" help")</f>
        <v>CounterPro help</v>
      </c>
      <c r="V30" t="s">
        <v>2127</v>
      </c>
      <c r="W30" s="2" t="str">
        <f>HYPERLINK(Values!$C$3&amp;$E30&amp;"\"&amp;$H30,"OWNED\"&amp;$E30&amp;"\"&amp;$H30)</f>
        <v>OWNED\Guillaume Gallot\CounterPro</v>
      </c>
      <c r="X30" s="2" t="s">
        <v>44</v>
      </c>
      <c r="Y30" s="15"/>
      <c r="Z30" s="15"/>
      <c r="AA30" s="2" t="str">
        <f>IF($Z30="s",HYPERLINK(Values!$C$47,Values!$A$46&amp;"\"&amp;Values!$A$17),IF($Z30="ui",HYPERLINK(Values!$C$48,Values!$A$46&amp;"\"&amp;Values!$A$18),IF($Z30="c",HYPERLINK(Values!$C$4,Values!$A$4),IF($Z30="p",HYPERLINK(Values!$C$50&amp;"\"&amp;$E30,Values!$A$46&amp;"\"&amp;Values!$A$20&amp;"\"&amp;$E30),IF($Z30="pr",HYPERLINK(Values!$C$49,Values!$A$46&amp;"\"&amp;Values!$A$19),IF($Z30="ex",HYPERLINK(Values!$B$54,Values!$A$53&amp;" folder "&amp;$G30),IF($Z30="","What type of script is it?",IF($Z30="mc",HYPERLINK(Values!$B$57&amp;"\"&amp;$E30,Values!$A$55&amp;" "&amp;$E30&amp;"\"&amp;$G30),HYPERLINK(Values!$B$3&amp;E30&amp;"\"&amp;$H30,"OWNED\"&amp;$E30&amp;"\"&amp;$H30&amp;"\")))))))))</f>
        <v>What type of script is it?</v>
      </c>
      <c r="AB30" s="2" t="str">
        <f>IF($Z30="s",HYPERLINK(Values!$C$41,Values!$A$40&amp;"\"&amp;Values!$A$17),IF($Z30="ui",HYPERLINK(Values!$C$42,Values!$A$40&amp;"\"&amp;Values!$A$18),IF($Z30="c",HYPERLINK(Values!$C$4,Values!$A$4),IF($Z30="p",HYPERLINK(Values!$C$44&amp;"\"&amp;$E30,Values!$A$40&amp;"\"&amp;Values!$A$20&amp;"\"&amp;$E30),IF($Z30="pr",HYPERLINK(Values!$C$43,Values!$A$40&amp;"\"&amp;Values!$A$19),IF($Z30="ex",HYPERLINK(Values!$B$54,Values!$A$53&amp;" folder "&amp;$G30),IF($Z30="","What type of script is it?",IF($Z30="mc",HYPERLINK(Values!$B$57&amp;"\"&amp;$E30,Values!$A$55&amp;" "&amp;$E30&amp;"\"&amp;$G30),HYPERLINK(Values!$B$3&amp;F30&amp;"\"&amp;$H30,"OWNED\"&amp;$E30&amp;"\"&amp;$H30&amp;"\")))))))))</f>
        <v>What type of script is it?</v>
      </c>
      <c r="AC30" s="2" t="str">
        <f>IF($M30=0,"CS6 unsupported",IF(AND($M30=1,$Z30="s"),HYPERLINK(Values!$C$17,Values!$A$15&amp;"\"&amp;Values!$A$17),IF(AND($M30=1,$Z30="ui"),HYPERLINK(Values!$C$18,Values!$A$15&amp;"\"&amp;Values!$A$18),IF(AND($M30=1,$Z30="c"),HYPERLINK(Values!$C$4,Values!$A$4),IF(AND($M30=1,$Z30="p"),HYPERLINK(Values!$C$20&amp;"\"&amp;$E30,Values!$A$15&amp;"\"&amp;Values!$A$20&amp;"\"&amp;$E30),IF(AND($M30=1,$Z30="pr"),HYPERLINK(Values!$C$19,Values!$A$15&amp;"\"&amp;Values!$A$19),IF(AND($M30=1,$Z30="mc"),HYPERLINK(Values!$B$56,Values!$A$55&amp;" "&amp;$G30),IF(AND($M30=1,$Z30=""),"What type of script is it?",HYPERLINK(Values!$B$3&amp;E30&amp;"\"&amp;$H30,"OWNED\"&amp;$E30&amp;"\"&amp;$H30&amp;"\")))))))))</f>
        <v>CS6 unsupported</v>
      </c>
      <c r="AK30" s="2"/>
    </row>
    <row r="31" spans="5:38" hidden="1" x14ac:dyDescent="0.25">
      <c r="E31" t="s">
        <v>2135</v>
      </c>
      <c r="F31" t="s">
        <v>2136</v>
      </c>
      <c r="G31" t="s">
        <v>2137</v>
      </c>
      <c r="H31" t="s">
        <v>2138</v>
      </c>
      <c r="I31" s="2" t="str">
        <f>IF($AL31="",HYPERLINK($AK31&amp;$G31&amp;"/"),HYPERLINK($AK31&amp;$AL31&amp;"/"&amp;$G31&amp;"/"))</f>
        <v>http://www.battleaxe.co/buttcapper/</v>
      </c>
      <c r="K31" t="s">
        <v>2038</v>
      </c>
      <c r="M31">
        <v>1</v>
      </c>
      <c r="N31" t="str">
        <f t="shared" si="5"/>
        <v>YES</v>
      </c>
      <c r="S31" t="s">
        <v>106</v>
      </c>
      <c r="T31" t="s">
        <v>2139</v>
      </c>
      <c r="U31" s="2" t="str">
        <f>HYPERLINK($V31,$F31&amp;" help")</f>
        <v>Buttcapper help</v>
      </c>
      <c r="V31" t="s">
        <v>2140</v>
      </c>
      <c r="W31" s="2" t="str">
        <f>HYPERLINK(Values!$C$3&amp;$E31&amp;"\"&amp;$H31,"OWNED\"&amp;$E31&amp;"\"&amp;$H31)</f>
        <v>OWNED\Battleaxe\ButtCapper_v1.1</v>
      </c>
      <c r="X31" s="2" t="s">
        <v>44</v>
      </c>
      <c r="Y31" s="15" t="s">
        <v>72</v>
      </c>
      <c r="Z31" s="15" t="s">
        <v>72</v>
      </c>
      <c r="AA31" s="2" t="str">
        <f>IF($Z31="s",HYPERLINK(Values!$C$47,Values!$A$46&amp;"\"&amp;Values!$A$17),IF($Z31="ui",HYPERLINK(Values!$C$48,Values!$A$46&amp;"\"&amp;Values!$A$18),IF($Z31="c",HYPERLINK(Values!$C$4,Values!$A$4),IF($Z31="p",HYPERLINK(Values!$C$50&amp;"\"&amp;$E31,Values!$A$46&amp;"\"&amp;Values!$A$20&amp;"\"&amp;$E31),IF($Z31="pr",HYPERLINK(Values!$C$49,Values!$A$46&amp;"\"&amp;Values!$A$19),IF($Z31="ex",HYPERLINK(Values!$B$54,Values!$A$53&amp;" folder "&amp;$G31),IF($Z31="","What type of script is it?",IF($Z31="mc",HYPERLINK(Values!$B$57&amp;"\"&amp;$E31,Values!$A$55&amp;" "&amp;$E31&amp;"\"&amp;$G31),HYPERLINK(Values!$B$3&amp;E31&amp;"\"&amp;$H31,"OWNED\"&amp;$E31&amp;"\"&amp;$H31&amp;"\")))))))))</f>
        <v>CC 2018\ScriptUI Panels</v>
      </c>
      <c r="AB31" s="2" t="str">
        <f>IF($Z31="s",HYPERLINK(Values!$C$41,Values!$A$40&amp;"\"&amp;Values!$A$17),IF($Z31="ui",HYPERLINK(Values!$C$42,Values!$A$40&amp;"\"&amp;Values!$A$18),IF($Z31="c",HYPERLINK(Values!$C$4,Values!$A$4),IF($Z31="p",HYPERLINK(Values!$C$44&amp;"\"&amp;$E31,Values!$A$40&amp;"\"&amp;Values!$A$20&amp;"\"&amp;$E31),IF($Z31="pr",HYPERLINK(Values!$C$43,Values!$A$40&amp;"\"&amp;Values!$A$19),IF($Z31="ex",HYPERLINK(Values!$B$54,Values!$A$53&amp;" folder "&amp;$G31),IF($Z31="","What type of script is it?",IF($Z31="mc",HYPERLINK(Values!$B$57&amp;"\"&amp;$E31,Values!$A$55&amp;" "&amp;$E31&amp;"\"&amp;$G31),HYPERLINK(Values!$B$3&amp;F31&amp;"\"&amp;$H31,"OWNED\"&amp;$E31&amp;"\"&amp;$H31&amp;"\")))))))))</f>
        <v>CC 2017\ScriptUI Panels</v>
      </c>
      <c r="AC31" s="2" t="str">
        <f>IF($M31=0,"CS6 unsupported",IF(AND($M31=1,$Z31="s"),HYPERLINK(Values!$C$17,Values!$A$15&amp;"\"&amp;Values!$A$17),IF(AND($M31=1,$Z31="ui"),HYPERLINK(Values!$C$18,Values!$A$15&amp;"\"&amp;Values!$A$18),IF(AND($M31=1,$Z31="c"),HYPERLINK(Values!$C$4,Values!$A$4),IF(AND($M31=1,$Z31="p"),HYPERLINK(Values!$C$20&amp;"\"&amp;$E31,Values!$A$15&amp;"\"&amp;Values!$A$20&amp;"\"&amp;$E31),IF(AND($M31=1,$Z31="pr"),HYPERLINK(Values!$C$19,Values!$A$15&amp;"\"&amp;Values!$A$19),IF(AND($M31=1,$Z31="mc"),HYPERLINK(Values!$B$56,Values!$A$55&amp;" "&amp;$G31),IF(AND($M31=1,$Z31=""),"What type of script is it?",HYPERLINK(Values!$B$3&amp;E31&amp;"\"&amp;$H31,"OWNED\"&amp;$E31&amp;"\"&amp;$H31&amp;"\")))))))))</f>
        <v>CS6\ScriptUI Panels</v>
      </c>
      <c r="AK31" s="2" t="s">
        <v>2141</v>
      </c>
    </row>
    <row r="32" spans="5:38" hidden="1" x14ac:dyDescent="0.25">
      <c r="E32" t="s">
        <v>2135</v>
      </c>
      <c r="F32" t="s">
        <v>2142</v>
      </c>
      <c r="G32" t="s">
        <v>2143</v>
      </c>
      <c r="H32" t="s">
        <v>2144</v>
      </c>
      <c r="I32" s="2" t="str">
        <f>IF($AL32="",HYPERLINK($AK32&amp;$G32&amp;"/"),HYPERLINK($AK32&amp;$AL32&amp;"/"&amp;$G32&amp;"/"))</f>
        <v>http://www.battleaxe.co/rubberhose/</v>
      </c>
      <c r="K32" t="s">
        <v>2038</v>
      </c>
      <c r="N32" t="str">
        <f t="shared" si="5"/>
        <v>NO</v>
      </c>
      <c r="W32" s="2" t="str">
        <f>HYPERLINK(Values!$C$3&amp;$E32&amp;"\"&amp;$H32,"OWNED\"&amp;$E32&amp;"\"&amp;$H32)</f>
        <v>OWNED\Battleaxe\RubberHose2.04</v>
      </c>
      <c r="X32" s="2"/>
      <c r="Y32" s="15"/>
      <c r="Z32" s="15"/>
      <c r="AB32" s="2"/>
      <c r="AK32" s="2" t="s">
        <v>2141</v>
      </c>
    </row>
    <row r="33" spans="5:37" hidden="1" x14ac:dyDescent="0.25">
      <c r="E33" t="s">
        <v>2135</v>
      </c>
      <c r="F33" t="s">
        <v>2145</v>
      </c>
      <c r="G33" t="s">
        <v>2146</v>
      </c>
      <c r="I33" s="2" t="str">
        <f>IF($AL33="",HYPERLINK($AK33&amp;$G33&amp;"/"),HYPERLINK($AK33&amp;$AL33&amp;"/"&amp;$G33&amp;"/"))</f>
        <v>http://www.battleaxe.co/overlord/</v>
      </c>
      <c r="N33" t="str">
        <f t="shared" si="5"/>
        <v>NO</v>
      </c>
      <c r="Y33" s="15"/>
      <c r="Z33" s="15"/>
      <c r="AB33" s="2"/>
      <c r="AK33" s="2" t="s">
        <v>2141</v>
      </c>
    </row>
    <row r="34" spans="5:37" hidden="1" x14ac:dyDescent="0.25">
      <c r="E34" t="s">
        <v>2147</v>
      </c>
      <c r="F34" t="s">
        <v>2148</v>
      </c>
      <c r="G34" t="s">
        <v>2149</v>
      </c>
      <c r="H34" t="s">
        <v>2150</v>
      </c>
      <c r="I34" s="2" t="str">
        <f>IF($AL34="",HYPERLINK($AK34&amp;$G34&amp;"/"),HYPERLINK($AK34&amp;$AL34&amp;"/"&amp;$G34&amp;"/"))</f>
        <v>https://google.github.iosketch2ae/</v>
      </c>
      <c r="N34" t="str">
        <f t="shared" si="5"/>
        <v>NO</v>
      </c>
      <c r="Y34" s="15"/>
      <c r="Z34" s="15"/>
      <c r="AB34" s="2"/>
      <c r="AK34" s="2" t="s">
        <v>2151</v>
      </c>
    </row>
    <row r="35" spans="5:37" hidden="1" x14ac:dyDescent="0.25">
      <c r="E35" t="s">
        <v>2152</v>
      </c>
      <c r="F35" t="s">
        <v>2153</v>
      </c>
      <c r="I35" t="s">
        <v>2154</v>
      </c>
      <c r="M35">
        <v>0</v>
      </c>
      <c r="N35" t="str">
        <f t="shared" si="5"/>
        <v>NO</v>
      </c>
      <c r="O35" t="s">
        <v>134</v>
      </c>
      <c r="P35" t="s">
        <v>124</v>
      </c>
      <c r="S35" t="s">
        <v>106</v>
      </c>
      <c r="T35" t="s">
        <v>2155</v>
      </c>
      <c r="W35" s="2" t="str">
        <f>HYPERLINK(Values!$C$3&amp;$E35&amp;"\"&amp;$T35,"OWNED\"&amp;$E35&amp;"\"&amp;$T35)</f>
        <v>OWNED\Dave Jacobson\djCommander_v1.02.jsxbin</v>
      </c>
      <c r="X35" s="2" t="s">
        <v>44</v>
      </c>
      <c r="Y35" s="15"/>
      <c r="Z35" s="15" t="s">
        <v>154</v>
      </c>
      <c r="AA35" s="2" t="str">
        <f>IF($Z35="s",HYPERLINK(Values!$C$47,Values!$A$46&amp;"\"&amp;Values!$A$17),IF($Z35="ui",HYPERLINK(Values!$C$48,Values!$A$46&amp;"\"&amp;Values!$A$18),IF($Z35="c",HYPERLINK(Values!$C$4,Values!$A$4),IF($Z35="p",HYPERLINK(Values!$C$50&amp;"\"&amp;$E35,Values!$A$46&amp;"\"&amp;Values!$A$20&amp;"\"&amp;$E35),IF($Z35="pr",HYPERLINK(Values!$C$49,Values!$A$46&amp;"\"&amp;Values!$A$19),IF($Z35="ex",HYPERLINK(Values!$B$54,Values!$A$53&amp;" folder "&amp;$G35),IF($Z35="","What type of script is it?",IF($Z35="mc",HYPERLINK(Values!$B$57&amp;"\"&amp;$E35,Values!$A$55&amp;" "&amp;$E35&amp;"\"&amp;$G35),HYPERLINK(Values!$B$3&amp;E35&amp;"\"&amp;$H35,"OWNED\"&amp;$E35&amp;"\"&amp;$H35&amp;"\")))))))))</f>
        <v>CC 2018\Scripts</v>
      </c>
      <c r="AB35" s="2" t="str">
        <f>IF($Z35="s",HYPERLINK(Values!$C$41,Values!$A$40&amp;"\"&amp;Values!$A$17),IF($Z35="ui",HYPERLINK(Values!$C$42,Values!$A$40&amp;"\"&amp;Values!$A$18),IF($Z35="c",HYPERLINK(Values!$C$4,Values!$A$4),IF($Z35="p",HYPERLINK(Values!$C$44&amp;"\"&amp;$E35,Values!$A$40&amp;"\"&amp;Values!$A$20&amp;"\"&amp;$E35),IF($Z35="pr",HYPERLINK(Values!$C$43,Values!$A$40&amp;"\"&amp;Values!$A$19),IF($Z35="ex",HYPERLINK(Values!$B$54,Values!$A$53&amp;" folder "&amp;$G35),IF($Z35="","What type of script is it?",IF($Z35="mc",HYPERLINK(Values!$B$57&amp;"\"&amp;$E35,Values!$A$55&amp;" "&amp;$E35&amp;"\"&amp;$G35),HYPERLINK(Values!$B$3&amp;F35&amp;"\"&amp;$H35,"OWNED\"&amp;$E35&amp;"\"&amp;$H35&amp;"\")))))))))</f>
        <v>CC 2017\Scripts</v>
      </c>
      <c r="AC35" s="2" t="str">
        <f>IF($M35=0,"CS6 unsupported",IF(AND($M35=1,$Z35="un"),HYPERLINK(Values!$B$69,Values!$A$68),IF(AND($M35=1,$Z35="s"),HYPERLINK(Values!$C$17,Values!$A$15&amp;"\"&amp;Values!$A$17),IF(AND($M35=1,$Z35="ui"),HYPERLINK(Values!$C$18,Values!$A$15&amp;"\"&amp;Values!$A$18),IF(AND($M35=1,$Z35="c"),HYPERLINK(Values!$C$4,Values!$A$4),IF(AND($M35=1,$Z35="p"),HYPERLINK(Values!$C$20&amp;"\"&amp;$E35,Values!$A$15&amp;"\"&amp;Values!$A$20&amp;"\"&amp;$E35),IF(AND($M35=1,$Z35="pr"),HYPERLINK(Values!$C$19,Values!$A$15&amp;"\"&amp;Values!$A$19),IF(AND($M35=1,$Z35="mc"),HYPERLINK(Values!$B$56,Values!$A$55&amp;" "&amp;$G35),IF(AND($M35=1,$Z35=""),"What type of script is it?",HYPERLINK(Values!$B$3&amp;E35&amp;"\"&amp;$H35,"OWNED\"&amp;$E35&amp;"\"&amp;$H35&amp;"\"))))))))))</f>
        <v>CS6 unsupported</v>
      </c>
    </row>
    <row r="36" spans="5:37" x14ac:dyDescent="0.25">
      <c r="N36" t="str">
        <f t="shared" si="5"/>
        <v>NO</v>
      </c>
      <c r="Y36" s="15"/>
      <c r="Z36" s="15"/>
    </row>
    <row r="37" spans="5:37" x14ac:dyDescent="0.25">
      <c r="N37" t="str">
        <f t="shared" si="5"/>
        <v>NO</v>
      </c>
      <c r="Y37" s="15"/>
      <c r="Z37" s="15"/>
    </row>
    <row r="38" spans="5:37" x14ac:dyDescent="0.25">
      <c r="N38" t="str">
        <f t="shared" si="5"/>
        <v>NO</v>
      </c>
      <c r="Y38" s="15"/>
      <c r="Z38" s="15"/>
    </row>
    <row r="39" spans="5:37" x14ac:dyDescent="0.25">
      <c r="Y39" s="15"/>
      <c r="Z39" s="15"/>
    </row>
    <row r="40" spans="5:37" x14ac:dyDescent="0.25">
      <c r="Y40" s="15"/>
      <c r="Z40" s="15"/>
    </row>
    <row r="41" spans="5:37" x14ac:dyDescent="0.25">
      <c r="Y41" s="15"/>
      <c r="Z41" s="15"/>
    </row>
    <row r="42" spans="5:37" x14ac:dyDescent="0.25">
      <c r="Y42" s="15"/>
      <c r="Z42" s="15"/>
    </row>
  </sheetData>
  <conditionalFormatting sqref="L2 N2:O5 O6 N6:N14">
    <cfRule type="cellIs" dxfId="221" priority="182" operator="equal">
      <formula>"NO"</formula>
    </cfRule>
    <cfRule type="cellIs" dxfId="220" priority="183" operator="equal">
      <formula>"YES"</formula>
    </cfRule>
  </conditionalFormatting>
  <conditionalFormatting sqref="N2:O5 O6 N6:N14">
    <cfRule type="containsText" dxfId="219" priority="181" operator="containsText" text="Effect">
      <formula>NOT(ISERROR(SEARCH("Effect",N2)))</formula>
    </cfRule>
  </conditionalFormatting>
  <conditionalFormatting sqref="P2:P6">
    <cfRule type="cellIs" dxfId="218" priority="177" operator="equal">
      <formula>"CC"</formula>
    </cfRule>
    <cfRule type="cellIs" dxfId="217" priority="179" operator="equal">
      <formula>"NO"</formula>
    </cfRule>
    <cfRule type="cellIs" dxfId="216" priority="180" operator="equal">
      <formula>"YES"</formula>
    </cfRule>
  </conditionalFormatting>
  <conditionalFormatting sqref="P2:P6">
    <cfRule type="cellIs" dxfId="215" priority="175" operator="equal">
      <formula>"NO CC"</formula>
    </cfRule>
    <cfRule type="cellIs" dxfId="214" priority="176" operator="equal">
      <formula>"CC 2018"</formula>
    </cfRule>
  </conditionalFormatting>
  <conditionalFormatting sqref="L3">
    <cfRule type="cellIs" dxfId="213" priority="171" operator="equal">
      <formula>"NO"</formula>
    </cfRule>
    <cfRule type="cellIs" dxfId="212" priority="172" operator="equal">
      <formula>"YES"</formula>
    </cfRule>
  </conditionalFormatting>
  <conditionalFormatting sqref="L3">
    <cfRule type="containsText" dxfId="211" priority="170" operator="containsText" text="Effect">
      <formula>NOT(ISERROR(SEARCH("Effect",L3)))</formula>
    </cfRule>
  </conditionalFormatting>
  <conditionalFormatting sqref="P2:P6">
    <cfRule type="cellIs" dxfId="210" priority="178" operator="notEqual">
      <formula>"CC"</formula>
    </cfRule>
  </conditionalFormatting>
  <conditionalFormatting sqref="AC2:AC6 AC30">
    <cfRule type="cellIs" dxfId="209" priority="158" operator="equal">
      <formula>"CS6 unsupported"</formula>
    </cfRule>
    <cfRule type="cellIs" dxfId="208" priority="159" stopIfTrue="1" operator="equal">
      <formula>"""---"""</formula>
    </cfRule>
    <cfRule type="containsText" dxfId="207" priority="160" operator="containsText" text="ERROR">
      <formula>NOT(ISERROR(SEARCH("ERROR",AC2)))</formula>
    </cfRule>
  </conditionalFormatting>
  <conditionalFormatting sqref="Y2:Z12 Y14:Z24 Y26:Z26 Y30:Z1048576">
    <cfRule type="cellIs" dxfId="206" priority="152" operator="equal">
      <formula>"pr"</formula>
    </cfRule>
    <cfRule type="cellIs" dxfId="205" priority="153" operator="equal">
      <formula>"p"</formula>
    </cfRule>
    <cfRule type="cellIs" dxfId="204" priority="154" operator="equal">
      <formula>"ex"</formula>
    </cfRule>
    <cfRule type="cellIs" dxfId="203" priority="155" operator="equal">
      <formula>"s"</formula>
    </cfRule>
    <cfRule type="cellIs" dxfId="202" priority="156" operator="equal">
      <formula>"ui"</formula>
    </cfRule>
    <cfRule type="cellIs" dxfId="201" priority="157" operator="equal">
      <formula>"c"</formula>
    </cfRule>
  </conditionalFormatting>
  <conditionalFormatting sqref="AC35">
    <cfRule type="cellIs" dxfId="200" priority="143" operator="equal">
      <formula>"CS6 unsupported"</formula>
    </cfRule>
    <cfRule type="cellIs" dxfId="199" priority="144" stopIfTrue="1" operator="equal">
      <formula>"""---"""</formula>
    </cfRule>
  </conditionalFormatting>
  <conditionalFormatting sqref="O15:O19">
    <cfRule type="cellIs" dxfId="198" priority="138" operator="equal">
      <formula>"NO"</formula>
    </cfRule>
    <cfRule type="cellIs" dxfId="197" priority="139" operator="equal">
      <formula>"YES"</formula>
    </cfRule>
  </conditionalFormatting>
  <conditionalFormatting sqref="O15:O19">
    <cfRule type="containsText" dxfId="196" priority="137" operator="containsText" text="Effect">
      <formula>NOT(ISERROR(SEARCH("Effect",O15)))</formula>
    </cfRule>
  </conditionalFormatting>
  <conditionalFormatting sqref="P15:P19">
    <cfRule type="cellIs" dxfId="195" priority="133" operator="equal">
      <formula>"CC"</formula>
    </cfRule>
    <cfRule type="cellIs" dxfId="194" priority="135" operator="equal">
      <formula>"NO"</formula>
    </cfRule>
    <cfRule type="cellIs" dxfId="193" priority="136" operator="equal">
      <formula>"YES"</formula>
    </cfRule>
  </conditionalFormatting>
  <conditionalFormatting sqref="P15:P19">
    <cfRule type="cellIs" dxfId="192" priority="131" operator="equal">
      <formula>"NO CC"</formula>
    </cfRule>
    <cfRule type="cellIs" dxfId="191" priority="132" operator="equal">
      <formula>"CC 2018"</formula>
    </cfRule>
  </conditionalFormatting>
  <conditionalFormatting sqref="P15:P19">
    <cfRule type="cellIs" dxfId="190" priority="134" operator="notEqual">
      <formula>"CC"</formula>
    </cfRule>
  </conditionalFormatting>
  <conditionalFormatting sqref="N15:N24">
    <cfRule type="cellIs" dxfId="189" priority="129" operator="equal">
      <formula>"NO"</formula>
    </cfRule>
    <cfRule type="cellIs" dxfId="188" priority="130" operator="equal">
      <formula>"YES"</formula>
    </cfRule>
  </conditionalFormatting>
  <conditionalFormatting sqref="N15:N24">
    <cfRule type="containsText" dxfId="187" priority="128" operator="containsText" text="Effect">
      <formula>NOT(ISERROR(SEARCH("Effect",N15)))</formula>
    </cfRule>
  </conditionalFormatting>
  <conditionalFormatting sqref="P7:P8">
    <cfRule type="cellIs" dxfId="186" priority="121" operator="equal">
      <formula>"CC"</formula>
    </cfRule>
    <cfRule type="cellIs" dxfId="185" priority="123" operator="equal">
      <formula>"NO"</formula>
    </cfRule>
    <cfRule type="cellIs" dxfId="184" priority="124" operator="equal">
      <formula>"YES"</formula>
    </cfRule>
  </conditionalFormatting>
  <conditionalFormatting sqref="P7:P8">
    <cfRule type="cellIs" dxfId="183" priority="119" operator="equal">
      <formula>"NO CC"</formula>
    </cfRule>
    <cfRule type="cellIs" dxfId="182" priority="120" operator="equal">
      <formula>"CC 2018"</formula>
    </cfRule>
  </conditionalFormatting>
  <conditionalFormatting sqref="P7:P8">
    <cfRule type="cellIs" dxfId="181" priority="122" operator="notEqual">
      <formula>"CC"</formula>
    </cfRule>
  </conditionalFormatting>
  <conditionalFormatting sqref="AC7:AC8">
    <cfRule type="cellIs" dxfId="180" priority="116" operator="equal">
      <formula>"CS6 unsupported"</formula>
    </cfRule>
    <cfRule type="cellIs" dxfId="179" priority="117" stopIfTrue="1" operator="equal">
      <formula>"""---"""</formula>
    </cfRule>
    <cfRule type="containsText" dxfId="178" priority="118" operator="containsText" text="ERROR">
      <formula>NOT(ISERROR(SEARCH("ERROR",AC7)))</formula>
    </cfRule>
  </conditionalFormatting>
  <conditionalFormatting sqref="AC9:AC12">
    <cfRule type="cellIs" dxfId="177" priority="113" operator="equal">
      <formula>"CS6 unsupported"</formula>
    </cfRule>
    <cfRule type="cellIs" dxfId="176" priority="114" stopIfTrue="1" operator="equal">
      <formula>"""---"""</formula>
    </cfRule>
    <cfRule type="containsText" dxfId="175" priority="115" operator="containsText" text="ERROR">
      <formula>NOT(ISERROR(SEARCH("ERROR",AC9)))</formula>
    </cfRule>
  </conditionalFormatting>
  <conditionalFormatting sqref="AC14:AC19">
    <cfRule type="cellIs" dxfId="174" priority="110" operator="equal">
      <formula>"CS6 unsupported"</formula>
    </cfRule>
    <cfRule type="cellIs" dxfId="173" priority="111" stopIfTrue="1" operator="equal">
      <formula>"""---"""</formula>
    </cfRule>
    <cfRule type="containsText" dxfId="172" priority="112" operator="containsText" text="ERROR">
      <formula>NOT(ISERROR(SEARCH("ERROR",AC14)))</formula>
    </cfRule>
  </conditionalFormatting>
  <conditionalFormatting sqref="AC20:AC24">
    <cfRule type="cellIs" dxfId="171" priority="107" operator="equal">
      <formula>"CS6 unsupported"</formula>
    </cfRule>
    <cfRule type="cellIs" dxfId="170" priority="108" stopIfTrue="1" operator="equal">
      <formula>"""---"""</formula>
    </cfRule>
    <cfRule type="containsText" dxfId="169" priority="109" operator="containsText" text="ERROR">
      <formula>NOT(ISERROR(SEARCH("ERROR",AC20)))</formula>
    </cfRule>
  </conditionalFormatting>
  <conditionalFormatting sqref="AC26">
    <cfRule type="cellIs" dxfId="168" priority="104" operator="equal">
      <formula>"CS6 unsupported"</formula>
    </cfRule>
    <cfRule type="cellIs" dxfId="167" priority="105" stopIfTrue="1" operator="equal">
      <formula>"""---"""</formula>
    </cfRule>
    <cfRule type="containsText" dxfId="166" priority="106" operator="containsText" text="ERROR">
      <formula>NOT(ISERROR(SEARCH("ERROR",AC26)))</formula>
    </cfRule>
  </conditionalFormatting>
  <conditionalFormatting sqref="AC31">
    <cfRule type="cellIs" dxfId="165" priority="101" operator="equal">
      <formula>"CS6 unsupported"</formula>
    </cfRule>
    <cfRule type="cellIs" dxfId="164" priority="102" stopIfTrue="1" operator="equal">
      <formula>"""---"""</formula>
    </cfRule>
    <cfRule type="containsText" dxfId="163" priority="103" operator="containsText" text="ERROR">
      <formula>NOT(ISERROR(SEARCH("ERROR",AC31)))</formula>
    </cfRule>
  </conditionalFormatting>
  <conditionalFormatting sqref="Z25">
    <cfRule type="cellIs" dxfId="162" priority="95" operator="equal">
      <formula>"pr"</formula>
    </cfRule>
    <cfRule type="cellIs" dxfId="161" priority="96" operator="equal">
      <formula>"p"</formula>
    </cfRule>
    <cfRule type="cellIs" dxfId="160" priority="97" operator="equal">
      <formula>"ex"</formula>
    </cfRule>
    <cfRule type="cellIs" dxfId="159" priority="98" operator="equal">
      <formula>"s"</formula>
    </cfRule>
    <cfRule type="cellIs" dxfId="158" priority="99" operator="equal">
      <formula>"ui"</formula>
    </cfRule>
    <cfRule type="cellIs" dxfId="157" priority="100" operator="equal">
      <formula>"c"</formula>
    </cfRule>
  </conditionalFormatting>
  <conditionalFormatting sqref="Y25">
    <cfRule type="cellIs" dxfId="156" priority="89" operator="equal">
      <formula>"pr"</formula>
    </cfRule>
    <cfRule type="cellIs" dxfId="155" priority="90" operator="equal">
      <formula>"p"</formula>
    </cfRule>
    <cfRule type="cellIs" dxfId="154" priority="91" operator="equal">
      <formula>"ex"</formula>
    </cfRule>
    <cfRule type="cellIs" dxfId="153" priority="92" operator="equal">
      <formula>"s"</formula>
    </cfRule>
    <cfRule type="cellIs" dxfId="152" priority="93" operator="equal">
      <formula>"ui"</formula>
    </cfRule>
    <cfRule type="cellIs" dxfId="151" priority="94" operator="equal">
      <formula>"c"</formula>
    </cfRule>
  </conditionalFormatting>
  <conditionalFormatting sqref="AC25">
    <cfRule type="cellIs" dxfId="150" priority="86" operator="equal">
      <formula>"CS6 unsupported"</formula>
    </cfRule>
    <cfRule type="cellIs" dxfId="149" priority="87" stopIfTrue="1" operator="equal">
      <formula>"""---"""</formula>
    </cfRule>
    <cfRule type="containsText" dxfId="148" priority="88" operator="containsText" text="ERROR">
      <formula>NOT(ISERROR(SEARCH("ERROR",AC25)))</formula>
    </cfRule>
  </conditionalFormatting>
  <conditionalFormatting sqref="O25">
    <cfRule type="cellIs" dxfId="147" priority="84" operator="equal">
      <formula>"NO"</formula>
    </cfRule>
    <cfRule type="cellIs" dxfId="146" priority="85" operator="equal">
      <formula>"YES"</formula>
    </cfRule>
  </conditionalFormatting>
  <conditionalFormatting sqref="O25">
    <cfRule type="containsText" dxfId="145" priority="83" operator="containsText" text="Effect">
      <formula>NOT(ISERROR(SEARCH("Effect",O25)))</formula>
    </cfRule>
  </conditionalFormatting>
  <conditionalFormatting sqref="P25">
    <cfRule type="cellIs" dxfId="144" priority="79" operator="equal">
      <formula>"CC"</formula>
    </cfRule>
    <cfRule type="cellIs" dxfId="143" priority="81" operator="equal">
      <formula>"NO"</formula>
    </cfRule>
    <cfRule type="cellIs" dxfId="142" priority="82" operator="equal">
      <formula>"YES"</formula>
    </cfRule>
  </conditionalFormatting>
  <conditionalFormatting sqref="P25">
    <cfRule type="cellIs" dxfId="141" priority="77" operator="equal">
      <formula>"NO CC"</formula>
    </cfRule>
    <cfRule type="cellIs" dxfId="140" priority="78" operator="equal">
      <formula>"CC 2018"</formula>
    </cfRule>
  </conditionalFormatting>
  <conditionalFormatting sqref="P25">
    <cfRule type="cellIs" dxfId="139" priority="80" operator="notEqual">
      <formula>"CC"</formula>
    </cfRule>
  </conditionalFormatting>
  <conditionalFormatting sqref="N25:N38">
    <cfRule type="cellIs" dxfId="138" priority="75" operator="equal">
      <formula>"NO"</formula>
    </cfRule>
    <cfRule type="cellIs" dxfId="137" priority="76" operator="equal">
      <formula>"YES"</formula>
    </cfRule>
  </conditionalFormatting>
  <conditionalFormatting sqref="N25:N38">
    <cfRule type="containsText" dxfId="136" priority="74" operator="containsText" text="Effect">
      <formula>NOT(ISERROR(SEARCH("Effect",N25)))</formula>
    </cfRule>
  </conditionalFormatting>
  <conditionalFormatting sqref="Z27">
    <cfRule type="cellIs" dxfId="135" priority="68" operator="equal">
      <formula>"pr"</formula>
    </cfRule>
    <cfRule type="cellIs" dxfId="134" priority="69" operator="equal">
      <formula>"p"</formula>
    </cfRule>
    <cfRule type="cellIs" dxfId="133" priority="70" operator="equal">
      <formula>"ex"</formula>
    </cfRule>
    <cfRule type="cellIs" dxfId="132" priority="71" operator="equal">
      <formula>"s"</formula>
    </cfRule>
    <cfRule type="cellIs" dxfId="131" priority="72" operator="equal">
      <formula>"ui"</formula>
    </cfRule>
    <cfRule type="cellIs" dxfId="130" priority="73" operator="equal">
      <formula>"c"</formula>
    </cfRule>
  </conditionalFormatting>
  <conditionalFormatting sqref="Y27">
    <cfRule type="cellIs" dxfId="129" priority="62" operator="equal">
      <formula>"pr"</formula>
    </cfRule>
    <cfRule type="cellIs" dxfId="128" priority="63" operator="equal">
      <formula>"p"</formula>
    </cfRule>
    <cfRule type="cellIs" dxfId="127" priority="64" operator="equal">
      <formula>"ex"</formula>
    </cfRule>
    <cfRule type="cellIs" dxfId="126" priority="65" operator="equal">
      <formula>"s"</formula>
    </cfRule>
    <cfRule type="cellIs" dxfId="125" priority="66" operator="equal">
      <formula>"ui"</formula>
    </cfRule>
    <cfRule type="cellIs" dxfId="124" priority="67" operator="equal">
      <formula>"c"</formula>
    </cfRule>
  </conditionalFormatting>
  <conditionalFormatting sqref="AC27">
    <cfRule type="cellIs" dxfId="123" priority="59" operator="equal">
      <formula>"CS6 unsupported"</formula>
    </cfRule>
    <cfRule type="cellIs" dxfId="122" priority="60" stopIfTrue="1" operator="equal">
      <formula>"""---"""</formula>
    </cfRule>
    <cfRule type="containsText" dxfId="121" priority="61" operator="containsText" text="ERROR">
      <formula>NOT(ISERROR(SEARCH("ERROR",AC27)))</formula>
    </cfRule>
  </conditionalFormatting>
  <conditionalFormatting sqref="AC29">
    <cfRule type="cellIs" dxfId="120" priority="41" operator="equal">
      <formula>"CS6 unsupported"</formula>
    </cfRule>
    <cfRule type="cellIs" dxfId="119" priority="42" stopIfTrue="1" operator="equal">
      <formula>"""---"""</formula>
    </cfRule>
    <cfRule type="containsText" dxfId="118" priority="43" operator="containsText" text="ERROR">
      <formula>NOT(ISERROR(SEARCH("ERROR",AC29)))</formula>
    </cfRule>
  </conditionalFormatting>
  <conditionalFormatting sqref="Y29:Z29">
    <cfRule type="cellIs" dxfId="117" priority="35" operator="equal">
      <formula>"pr"</formula>
    </cfRule>
    <cfRule type="cellIs" dxfId="116" priority="36" operator="equal">
      <formula>"p"</formula>
    </cfRule>
    <cfRule type="cellIs" dxfId="115" priority="37" operator="equal">
      <formula>"ex"</formula>
    </cfRule>
    <cfRule type="cellIs" dxfId="114" priority="38" operator="equal">
      <formula>"s"</formula>
    </cfRule>
    <cfRule type="cellIs" dxfId="113" priority="39" operator="equal">
      <formula>"ui"</formula>
    </cfRule>
    <cfRule type="cellIs" dxfId="112" priority="40" operator="equal">
      <formula>"c"</formula>
    </cfRule>
  </conditionalFormatting>
  <conditionalFormatting sqref="AC28">
    <cfRule type="cellIs" dxfId="111" priority="32" operator="equal">
      <formula>"CS6 unsupported"</formula>
    </cfRule>
    <cfRule type="cellIs" dxfId="110" priority="33" stopIfTrue="1" operator="equal">
      <formula>"""---"""</formula>
    </cfRule>
    <cfRule type="containsText" dxfId="109" priority="34" operator="containsText" text="ERROR">
      <formula>NOT(ISERROR(SEARCH("ERROR",AC28)))</formula>
    </cfRule>
  </conditionalFormatting>
  <conditionalFormatting sqref="Y28:Z28">
    <cfRule type="cellIs" dxfId="108" priority="26" operator="equal">
      <formula>"pr"</formula>
    </cfRule>
    <cfRule type="cellIs" dxfId="107" priority="27" operator="equal">
      <formula>"p"</formula>
    </cfRule>
    <cfRule type="cellIs" dxfId="106" priority="28" operator="equal">
      <formula>"ex"</formula>
    </cfRule>
    <cfRule type="cellIs" dxfId="105" priority="29" operator="equal">
      <formula>"s"</formula>
    </cfRule>
    <cfRule type="cellIs" dxfId="104" priority="30" operator="equal">
      <formula>"ui"</formula>
    </cfRule>
    <cfRule type="cellIs" dxfId="103" priority="31" operator="equal">
      <formula>"c"</formula>
    </cfRule>
  </conditionalFormatting>
  <conditionalFormatting sqref="Z13">
    <cfRule type="cellIs" dxfId="102" priority="20" operator="equal">
      <formula>"pr"</formula>
    </cfRule>
    <cfRule type="cellIs" dxfId="101" priority="21" operator="equal">
      <formula>"p"</formula>
    </cfRule>
    <cfRule type="cellIs" dxfId="100" priority="22" operator="equal">
      <formula>"ex"</formula>
    </cfRule>
    <cfRule type="cellIs" dxfId="99" priority="23" operator="equal">
      <formula>"s"</formula>
    </cfRule>
    <cfRule type="cellIs" dxfId="98" priority="24" operator="equal">
      <formula>"ui"</formula>
    </cfRule>
    <cfRule type="cellIs" dxfId="97" priority="25" operator="equal">
      <formula>"c"</formula>
    </cfRule>
  </conditionalFormatting>
  <conditionalFormatting sqref="Y13">
    <cfRule type="cellIs" dxfId="96" priority="14" operator="equal">
      <formula>"pr"</formula>
    </cfRule>
    <cfRule type="cellIs" dxfId="95" priority="15" operator="equal">
      <formula>"p"</formula>
    </cfRule>
    <cfRule type="cellIs" dxfId="94" priority="16" operator="equal">
      <formula>"ex"</formula>
    </cfRule>
    <cfRule type="cellIs" dxfId="93" priority="17" operator="equal">
      <formula>"s"</formula>
    </cfRule>
    <cfRule type="cellIs" dxfId="92" priority="18" operator="equal">
      <formula>"ui"</formula>
    </cfRule>
    <cfRule type="cellIs" dxfId="91" priority="19" operator="equal">
      <formula>"c"</formula>
    </cfRule>
  </conditionalFormatting>
  <conditionalFormatting sqref="AC13">
    <cfRule type="cellIs" dxfId="90" priority="11" operator="equal">
      <formula>"CS6 unsupported"</formula>
    </cfRule>
    <cfRule type="cellIs" dxfId="89" priority="12" stopIfTrue="1" operator="equal">
      <formula>"""---"""</formula>
    </cfRule>
    <cfRule type="containsText" dxfId="88" priority="13" operator="containsText" text="ERROR">
      <formula>NOT(ISERROR(SEARCH("ERROR",AC13)))</formula>
    </cfRule>
  </conditionalFormatting>
  <hyperlinks>
    <hyperlink ref="V2" r:id="rId1" xr:uid="{00000000-0004-0000-0700-000000000000}"/>
    <hyperlink ref="I3" r:id="rId2" xr:uid="{00000000-0004-0000-0700-000001000000}"/>
    <hyperlink ref="K3" r:id="rId3" xr:uid="{00000000-0004-0000-0700-000002000000}"/>
    <hyperlink ref="K4" r:id="rId4" xr:uid="{00000000-0004-0000-0700-000003000000}"/>
    <hyperlink ref="I4" r:id="rId5" xr:uid="{00000000-0004-0000-0700-000004000000}"/>
    <hyperlink ref="I5" r:id="rId6" xr:uid="{00000000-0004-0000-0700-000005000000}"/>
    <hyperlink ref="K5" r:id="rId7" xr:uid="{00000000-0004-0000-0700-000006000000}"/>
    <hyperlink ref="AK26" r:id="rId8" xr:uid="{00000000-0004-0000-0700-000007000000}"/>
    <hyperlink ref="AK31" r:id="rId9" xr:uid="{00000000-0004-0000-0700-000008000000}"/>
    <hyperlink ref="AK32" r:id="rId10" xr:uid="{00000000-0004-0000-0700-000009000000}"/>
  </hyperlinks>
  <pageMargins left="0.7" right="0.7" top="0.75" bottom="0.75" header="0.3" footer="0.3"/>
  <tableParts count="1">
    <tablePart r:id="rId1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4" id="{AD9ED728-2DB1-4AD0-BF57-82CB37351918}">
            <xm:f>'Do Not Own'!#REF!="sale"</xm:f>
            <x14:dxf>
              <font>
                <b/>
                <i val="0"/>
                <color rgb="FFFF0000"/>
              </font>
            </x14:dxf>
          </x14:cfRule>
          <xm:sqref>AE2</xm:sqref>
        </x14:conditionalFormatting>
        <x14:conditionalFormatting xmlns:xm="http://schemas.microsoft.com/office/excel/2006/main">
          <x14:cfRule type="expression" priority="174" id="{8D39BE37-C2E7-4EA5-BC1E-9C0B57309CFF}">
            <xm:f>'Do Not Own'!#REF!="sale"</xm:f>
            <x14:dxf>
              <font>
                <b/>
                <i val="0"/>
                <color rgb="FFFF0000"/>
              </font>
            </x14:dxf>
          </x14:cfRule>
          <xm:sqref>AD2</xm:sqref>
        </x14:conditionalFormatting>
        <x14:conditionalFormatting xmlns:xm="http://schemas.microsoft.com/office/excel/2006/main">
          <x14:cfRule type="expression" priority="173" id="{B093E884-5CFD-432B-AD98-70A0F390E1AD}">
            <xm:f>'Do Not Own'!#REF!="sale"</xm:f>
            <x14:dxf>
              <font>
                <b/>
                <i val="0"/>
                <color rgb="FFFF0000"/>
              </font>
            </x14:dxf>
          </x14:cfRule>
          <xm:sqref>AG2</xm:sqref>
        </x14:conditionalFormatting>
        <x14:conditionalFormatting xmlns:xm="http://schemas.microsoft.com/office/excel/2006/main">
          <x14:cfRule type="containsText" priority="145" operator="containsText" text="ERROR" id="{34C816C5-AD3B-42B0-862F-2DF35C1CE919}">
            <xm:f>NOT(ISERROR(SEARCH("ERROR",'PaidLicensed-CS6-Enabled'!AC60)))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AC35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>
    <tabColor rgb="FFFFC000"/>
  </sheetPr>
  <dimension ref="A1:AJ55"/>
  <sheetViews>
    <sheetView topLeftCell="J1" zoomScale="80" zoomScaleNormal="80" workbookViewId="0">
      <pane ySplit="1" topLeftCell="A2" activePane="bottomLeft" state="frozen"/>
      <selection pane="bottomLeft" activeCell="X2" sqref="X2:X11"/>
    </sheetView>
  </sheetViews>
  <sheetFormatPr defaultRowHeight="15" x14ac:dyDescent="0.25"/>
  <cols>
    <col min="1" max="1" width="17.28515625" customWidth="1"/>
    <col min="2" max="2" width="6.140625" customWidth="1"/>
    <col min="3" max="3" width="23.5703125" customWidth="1"/>
    <col min="4" max="4" width="10.42578125" customWidth="1"/>
    <col min="5" max="5" width="11.85546875" bestFit="1" customWidth="1"/>
    <col min="6" max="6" width="21.85546875" customWidth="1"/>
    <col min="7" max="7" width="20.5703125" customWidth="1"/>
    <col min="8" max="8" width="28" customWidth="1"/>
    <col min="9" max="9" width="20.140625" customWidth="1"/>
    <col min="10" max="10" width="16.42578125" customWidth="1"/>
    <col min="11" max="11" width="17.85546875" customWidth="1"/>
    <col min="12" max="12" width="5.28515625" customWidth="1"/>
    <col min="13" max="13" width="2.85546875" customWidth="1"/>
    <col min="14" max="16" width="9.140625" customWidth="1"/>
    <col min="17" max="17" width="10.140625" style="13" customWidth="1"/>
    <col min="18" max="18" width="15" style="11" customWidth="1"/>
    <col min="19" max="19" width="15.140625" customWidth="1"/>
    <col min="20" max="20" width="31.5703125" bestFit="1" customWidth="1"/>
    <col min="21" max="21" width="25.140625" bestFit="1" customWidth="1"/>
    <col min="22" max="22" width="19.42578125" customWidth="1"/>
    <col min="23" max="23" width="38.42578125" customWidth="1"/>
    <col min="24" max="24" width="4" customWidth="1"/>
    <col min="25" max="26" width="4.85546875" style="56" customWidth="1"/>
    <col min="27" max="27" width="32.28515625" bestFit="1" customWidth="1"/>
    <col min="28" max="28" width="26.5703125" bestFit="1" customWidth="1"/>
    <col min="29" max="29" width="22.5703125" customWidth="1"/>
    <col min="30" max="30" width="2.42578125" customWidth="1"/>
    <col min="31" max="33" width="9" customWidth="1"/>
    <col min="34" max="34" width="13.85546875" bestFit="1" customWidth="1"/>
    <col min="35" max="35" width="9.140625" customWidth="1"/>
    <col min="36" max="36" width="9.140625" hidden="1" customWidth="1"/>
    <col min="37" max="39" width="0" hidden="1" customWidth="1"/>
  </cols>
  <sheetData>
    <row r="1" spans="1:34" ht="42.75" customHeight="1" thickBot="1" x14ac:dyDescent="0.35">
      <c r="A1" s="3"/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2156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4" t="s">
        <v>21</v>
      </c>
      <c r="W1" s="3" t="s">
        <v>22</v>
      </c>
      <c r="X1" s="3" t="s">
        <v>23</v>
      </c>
      <c r="Y1" s="55" t="s">
        <v>24</v>
      </c>
      <c r="Z1" s="55" t="s">
        <v>25</v>
      </c>
      <c r="AA1" s="3" t="s">
        <v>26</v>
      </c>
      <c r="AB1" s="3" t="s">
        <v>28</v>
      </c>
      <c r="AC1" s="3" t="s">
        <v>29</v>
      </c>
      <c r="AD1" s="3" t="s">
        <v>154</v>
      </c>
      <c r="AE1" s="3" t="s">
        <v>31</v>
      </c>
      <c r="AF1" s="3" t="s">
        <v>33</v>
      </c>
      <c r="AG1" s="59" t="s">
        <v>0</v>
      </c>
      <c r="AH1" s="59" t="s">
        <v>1054</v>
      </c>
    </row>
    <row r="2" spans="1:34" ht="15.75" thickTop="1" x14ac:dyDescent="0.25">
      <c r="B2">
        <v>1</v>
      </c>
      <c r="C2">
        <v>100301902</v>
      </c>
      <c r="D2" s="9">
        <v>42155</v>
      </c>
      <c r="E2" s="9" t="s">
        <v>2157</v>
      </c>
      <c r="F2" t="s">
        <v>2158</v>
      </c>
      <c r="G2" t="s">
        <v>2159</v>
      </c>
      <c r="H2" t="s">
        <v>2160</v>
      </c>
      <c r="I2" s="50" t="str">
        <f>HYPERLINK("https://aescripts.com/"&amp;G2,G2)</f>
        <v>mirror-and-offset</v>
      </c>
      <c r="J2" t="s">
        <v>2161</v>
      </c>
      <c r="K2" s="2" t="str">
        <f>HYPERLINK("https://aescripts.com/downloadable/customer/products/",J2)</f>
        <v>MKMO*MATHIEU*TRUDEL*475352822873852SUL1</v>
      </c>
      <c r="L2" t="str">
        <f t="shared" ref="L2:L11" si="0">IF(OR(O2="CS3",O2="CS4",O2="CS5",O2="CS5.5"),O2,"NO")</f>
        <v>NO</v>
      </c>
      <c r="M2">
        <v>1</v>
      </c>
      <c r="N2" t="str">
        <f>IF(OR(M2=1,O2="CS6",P2="CS6"),"YES",IF(OR(M2=0,M2=""),"NO"))</f>
        <v>YES</v>
      </c>
      <c r="O2" t="s">
        <v>13</v>
      </c>
      <c r="P2" t="s">
        <v>98</v>
      </c>
      <c r="Q2" s="13" t="s">
        <v>241</v>
      </c>
      <c r="R2" s="11">
        <v>42149</v>
      </c>
      <c r="S2" t="s">
        <v>106</v>
      </c>
      <c r="T2" t="s">
        <v>2162</v>
      </c>
      <c r="U2" s="2" t="str">
        <f>IF($V2="",HYPERLINK("https://aescripts.com/"&amp;$G2,$G2&amp;" help"),HYPERLINK($V2,$G2&amp;" help"))</f>
        <v>mirror-and-offset help</v>
      </c>
      <c r="V2" t="s">
        <v>2163</v>
      </c>
      <c r="W2" s="2" t="str">
        <f>HYPERLINK(Values!$B$3&amp;E2&amp;"\"&amp;$H2,"OWNED\"&amp;$E2&amp;"\"&amp;$H2&amp;"\")</f>
        <v>OWNED\Mini Kiwi\mirror-and-offset_1.0\</v>
      </c>
      <c r="X2" s="2" t="s">
        <v>44</v>
      </c>
      <c r="Y2" s="15" t="s">
        <v>72</v>
      </c>
      <c r="Z2" s="15" t="s">
        <v>72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CC 2018\ScriptUI Panels</v>
      </c>
      <c r="AB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CS6\ScriptUI Panels</v>
      </c>
      <c r="AE2">
        <v>4.99</v>
      </c>
    </row>
    <row r="3" spans="1:34" x14ac:dyDescent="0.25">
      <c r="B3">
        <v>1</v>
      </c>
      <c r="C3">
        <v>100301902</v>
      </c>
      <c r="D3" s="9">
        <v>42155</v>
      </c>
      <c r="E3" s="9" t="s">
        <v>89</v>
      </c>
      <c r="F3" t="s">
        <v>2164</v>
      </c>
      <c r="G3" t="s">
        <v>2165</v>
      </c>
      <c r="H3" t="s">
        <v>2166</v>
      </c>
      <c r="I3" s="50" t="str">
        <f t="shared" ref="I3:I11" si="1">HYPERLINK("https://aescripts.com/"&amp;G3,G3)</f>
        <v>slice-it-up</v>
      </c>
      <c r="J3" t="s">
        <v>2167</v>
      </c>
      <c r="K3" s="2" t="str">
        <f t="shared" ref="K3:K11" si="2">HYPERLINK("https://aescripts.com/downloadable/customer/products/",J3)</f>
        <v>RTMSIU*MATHIEU*TRUDEL*159647341473592SUL1</v>
      </c>
      <c r="L3" t="str">
        <f t="shared" si="0"/>
        <v>CS4</v>
      </c>
      <c r="M3">
        <v>1</v>
      </c>
      <c r="N3" t="str">
        <f t="shared" ref="N3:N11" si="3">IF(OR(M3=1,O3="CS6",P3="CS6"),"YES",IF(OR(M3=0,M3=""),"NO"))</f>
        <v>YES</v>
      </c>
      <c r="O3" t="s">
        <v>151</v>
      </c>
      <c r="P3" t="s">
        <v>98</v>
      </c>
      <c r="Q3" s="13" t="s">
        <v>118</v>
      </c>
      <c r="R3" s="11">
        <v>43136</v>
      </c>
      <c r="S3" t="s">
        <v>159</v>
      </c>
      <c r="T3" t="s">
        <v>2168</v>
      </c>
      <c r="U3" s="2" t="str">
        <f t="shared" ref="U3:U11" si="4">IF($V3="",HYPERLINK("https://aescripts.com/"&amp;$G3,$G3&amp;" help"),HYPERLINK($V3,$G3&amp;" help"))</f>
        <v>slice-it-up help</v>
      </c>
      <c r="V3" t="s">
        <v>2169</v>
      </c>
      <c r="W3" s="2" t="str">
        <f>HYPERLINK(Values!$B$3&amp;E3&amp;"\"&amp;$H3,"OWNED\"&amp;$E3&amp;"\"&amp;$H3&amp;"\")</f>
        <v>OWNED\rendertom\slice_it_up_v1.5.1\</v>
      </c>
      <c r="X3" s="2" t="s">
        <v>44</v>
      </c>
      <c r="Y3" s="15" t="s">
        <v>72</v>
      </c>
      <c r="Z3" s="15" t="s">
        <v>72</v>
      </c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CC 2018\ScriptUI Panels</v>
      </c>
      <c r="AB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CS6\ScriptUI Panels</v>
      </c>
      <c r="AE3">
        <v>29.99</v>
      </c>
    </row>
    <row r="4" spans="1:34" x14ac:dyDescent="0.25">
      <c r="B4">
        <v>1</v>
      </c>
      <c r="C4">
        <v>100271463</v>
      </c>
      <c r="D4" s="9">
        <v>42078</v>
      </c>
      <c r="E4" s="9" t="s">
        <v>644</v>
      </c>
      <c r="F4" t="s">
        <v>645</v>
      </c>
      <c r="G4" t="s">
        <v>646</v>
      </c>
      <c r="H4" t="s">
        <v>647</v>
      </c>
      <c r="I4" s="50" t="str">
        <f t="shared" si="1"/>
        <v>explode-shape-layers</v>
      </c>
      <c r="J4" t="s">
        <v>2170</v>
      </c>
      <c r="K4" s="2" t="str">
        <f t="shared" si="2"/>
        <v>ZLESL3*MATHIEU*TRUDEL*149243540252074SUL1</v>
      </c>
      <c r="L4" t="str">
        <f t="shared" si="0"/>
        <v>CS5</v>
      </c>
      <c r="M4">
        <v>1</v>
      </c>
      <c r="N4" t="str">
        <f t="shared" si="3"/>
        <v>YES</v>
      </c>
      <c r="O4" t="s">
        <v>196</v>
      </c>
      <c r="P4" t="s">
        <v>98</v>
      </c>
      <c r="Q4" s="13" t="s">
        <v>649</v>
      </c>
      <c r="R4" s="11">
        <v>43129</v>
      </c>
      <c r="S4" t="s">
        <v>106</v>
      </c>
      <c r="T4" t="s">
        <v>650</v>
      </c>
      <c r="U4" s="2" t="str">
        <f t="shared" si="4"/>
        <v>explode-shape-layers help</v>
      </c>
      <c r="V4" t="s">
        <v>2171</v>
      </c>
      <c r="W4" s="2" t="str">
        <f>HYPERLINK(Values!$B$3&amp;E4&amp;"\"&amp;$H4,"OWNED\"&amp;$E4&amp;"\"&amp;$H4&amp;"\")</f>
        <v>OWNED\Zack Lovatt\zl_explodeshapelayers_v3.4.4\</v>
      </c>
      <c r="X4" s="2" t="s">
        <v>44</v>
      </c>
      <c r="Y4" s="15" t="s">
        <v>72</v>
      </c>
      <c r="Z4" s="15" t="s">
        <v>72</v>
      </c>
      <c r="AA4" s="2" t="str">
        <f>IF($Z4="s",HYPERLINK(Values!$C$47,Values!$A$46&amp;"\"&amp;Values!$A$17),IF($Z4="ui",HYPERLINK(Values!$C$48,Values!$A$46&amp;"\"&amp;Values!$A$18),IF($Z4="c",HYPERLINK(Values!$C$4,Values!$A$4),IF($Z4="p",HYPERLINK(Values!$C$50&amp;"\"&amp;$E4,Values!$A$46&amp;"\"&amp;Values!$A$20&amp;"\"&amp;$E4),IF($Z4="pr",HYPERLINK(Values!$C$49,Values!$A$46&amp;"\"&amp;Values!$A$19),IF($Z4="ex",HYPERLINK(Values!$B$54,Values!$A$53&amp;" folder "&amp;$G4),IF($Z4="","What type of script is it?",IF($Z4="mc",HYPERLINK(Values!$B$57&amp;"\"&amp;$E4,Values!$A$55&amp;" "&amp;$E4&amp;"\"&amp;$G4),HYPERLINK(Values!$B$3&amp;E4&amp;"\"&amp;$H4,"OWNED\"&amp;$E4&amp;"\"&amp;$H4&amp;"\")))))))))</f>
        <v>CC 2018\ScriptUI Panels</v>
      </c>
      <c r="AB4" s="2" t="str">
        <f>IF($M4=0,"CS6 unsupported",IF(AND($M4=1,$Z4="s"),HYPERLINK(Values!$C$17,Values!$A$15&amp;"\"&amp;Values!$A$17),IF(AND($M4=1,$Z4="ui"),HYPERLINK(Values!$C$18,Values!$A$15&amp;"\"&amp;Values!$A$18),IF(AND($M4=1,$Z4="c"),HYPERLINK(Values!$C$4,Values!$A$4),IF(AND($M4=1,$Z4="p"),HYPERLINK(Values!$C$20&amp;"\"&amp;$E4,Values!$A$15&amp;"\"&amp;Values!$A$20&amp;"\"&amp;$E4),IF(AND($M4=1,$Z4="pr"),HYPERLINK(Values!$C$19,Values!$A$15&amp;"\"&amp;Values!$A$19),IF(AND($M4=1,$Z4="mc"),HYPERLINK(Values!$B$56,Values!$A$55&amp;" "&amp;$G4),IF(AND($M4=1,$Z4=""),"What type of script is it?",HYPERLINK(Values!$B$3&amp;E4&amp;"\"&amp;$H4,"OWNED\"&amp;$E4&amp;"\"&amp;$H4&amp;"\")))))))))</f>
        <v>CS6\ScriptUI Panels</v>
      </c>
      <c r="AE4">
        <v>29.99</v>
      </c>
    </row>
    <row r="5" spans="1:34" x14ac:dyDescent="0.25">
      <c r="B5">
        <v>1</v>
      </c>
      <c r="C5">
        <v>100165239</v>
      </c>
      <c r="D5" s="9">
        <v>41737</v>
      </c>
      <c r="E5" s="9" t="s">
        <v>668</v>
      </c>
      <c r="F5" t="s">
        <v>2172</v>
      </c>
      <c r="G5" t="s">
        <v>2173</v>
      </c>
      <c r="H5" t="s">
        <v>2174</v>
      </c>
      <c r="I5" s="50" t="str">
        <f t="shared" si="1"/>
        <v>layer-groups</v>
      </c>
      <c r="J5" t="s">
        <v>2175</v>
      </c>
      <c r="K5" s="2" t="str">
        <f t="shared" si="2"/>
        <v>AEDLG2*MATHIEU*TRUDEL*282281299473776SUL1</v>
      </c>
      <c r="L5" t="str">
        <f t="shared" si="0"/>
        <v>CS5</v>
      </c>
      <c r="M5">
        <v>1</v>
      </c>
      <c r="N5" t="str">
        <f t="shared" si="3"/>
        <v>YES</v>
      </c>
      <c r="O5" t="s">
        <v>196</v>
      </c>
      <c r="P5" s="12" t="s">
        <v>165</v>
      </c>
      <c r="Q5" s="13" t="s">
        <v>2176</v>
      </c>
      <c r="R5" s="11">
        <v>42880</v>
      </c>
      <c r="S5" t="s">
        <v>106</v>
      </c>
      <c r="T5" t="s">
        <v>2177</v>
      </c>
      <c r="U5" s="2" t="str">
        <f t="shared" si="4"/>
        <v>layer-groups help</v>
      </c>
      <c r="V5" t="s">
        <v>2178</v>
      </c>
      <c r="W5" s="2" t="str">
        <f>HYPERLINK(Values!$B$3&amp;E5&amp;"\"&amp;$H5,"OWNED\"&amp;$E5&amp;"\"&amp;$H5&amp;"\")</f>
        <v>OWNED\Alan Eddie\aed_layergroups_v2.20\</v>
      </c>
      <c r="X5" s="2" t="s">
        <v>44</v>
      </c>
      <c r="Y5" s="15" t="s">
        <v>72</v>
      </c>
      <c r="Z5" s="15" t="s">
        <v>72</v>
      </c>
      <c r="AA5" s="2" t="str">
        <f>IF($Z5="s",HYPERLINK(Values!$C$47,Values!$A$46&amp;"\"&amp;Values!$A$17),IF($Z5="ui",HYPERLINK(Values!$C$48,Values!$A$46&amp;"\"&amp;Values!$A$18),IF($Z5="c",HYPERLINK(Values!$C$4,Values!$A$4),IF($Z5="p",HYPERLINK(Values!$C$50&amp;"\"&amp;$E5,Values!$A$46&amp;"\"&amp;Values!$A$20&amp;"\"&amp;$E5),IF($Z5="pr",HYPERLINK(Values!$C$49,Values!$A$46&amp;"\"&amp;Values!$A$19),IF($Z5="ex",HYPERLINK(Values!$B$54,Values!$A$53&amp;" folder "&amp;$G5),IF($Z5="","What type of script is it?",IF($Z5="mc",HYPERLINK(Values!$B$57&amp;"\"&amp;$E5,Values!$A$55&amp;" "&amp;$E5&amp;"\"&amp;$G5),HYPERLINK(Values!$B$3&amp;E5&amp;"\"&amp;$H5,"OWNED\"&amp;$E5&amp;"\"&amp;$H5&amp;"\")))))))))</f>
        <v>CC 2018\ScriptUI Panels</v>
      </c>
      <c r="AB5" s="2" t="str">
        <f>IF($M5=0,"CS6 unsupported",IF(AND($M5=1,$Z5="s"),HYPERLINK(Values!$C$17,Values!$A$15&amp;"\"&amp;Values!$A$17),IF(AND($M5=1,$Z5="ui"),HYPERLINK(Values!$C$18,Values!$A$15&amp;"\"&amp;Values!$A$18),IF(AND($M5=1,$Z5="c"),HYPERLINK(Values!$C$4,Values!$A$4),IF(AND($M5=1,$Z5="p"),HYPERLINK(Values!$C$20&amp;"\"&amp;$E5,Values!$A$15&amp;"\"&amp;Values!$A$20&amp;"\"&amp;$E5),IF(AND($M5=1,$Z5="pr"),HYPERLINK(Values!$C$19,Values!$A$15&amp;"\"&amp;Values!$A$19),IF(AND($M5=1,$Z5="mc"),HYPERLINK(Values!$B$56,Values!$A$55&amp;" "&amp;$G5),IF(AND($M5=1,$Z5=""),"What type of script is it?",HYPERLINK(Values!$B$3&amp;E5&amp;"\"&amp;$H5,"OWNED\"&amp;$E5&amp;"\"&amp;$H5&amp;"\")))))))))</f>
        <v>CS6\ScriptUI Panels</v>
      </c>
      <c r="AC5" t="s">
        <v>2179</v>
      </c>
      <c r="AE5">
        <v>44.99</v>
      </c>
      <c r="AF5" s="37" t="str">
        <f>IF(AD5="s",AE5*0.75,IF(AD5="n",AE5*0,""))</f>
        <v/>
      </c>
    </row>
    <row r="6" spans="1:34" x14ac:dyDescent="0.25">
      <c r="B6">
        <v>1</v>
      </c>
      <c r="C6">
        <v>100116992</v>
      </c>
      <c r="D6" s="9">
        <v>41584</v>
      </c>
      <c r="E6" s="9" t="s">
        <v>2180</v>
      </c>
      <c r="F6" t="s">
        <v>2181</v>
      </c>
      <c r="G6" t="s">
        <v>2182</v>
      </c>
      <c r="H6" t="s">
        <v>2183</v>
      </c>
      <c r="I6" s="50" t="str">
        <f t="shared" si="1"/>
        <v>puppettools</v>
      </c>
      <c r="J6" t="s">
        <v>2184</v>
      </c>
      <c r="K6" s="2" t="str">
        <f t="shared" si="2"/>
        <v>GGPT3*MATHIEU*TRUDEL*274922331725253SUL1</v>
      </c>
      <c r="L6" t="str">
        <f t="shared" si="0"/>
        <v>CS4</v>
      </c>
      <c r="M6">
        <v>1</v>
      </c>
      <c r="N6" t="str">
        <f t="shared" si="3"/>
        <v>YES</v>
      </c>
      <c r="O6" t="s">
        <v>151</v>
      </c>
      <c r="P6" t="s">
        <v>98</v>
      </c>
      <c r="Q6" s="13" t="s">
        <v>2185</v>
      </c>
      <c r="R6" s="11">
        <v>43218</v>
      </c>
      <c r="S6" t="s">
        <v>106</v>
      </c>
      <c r="T6" t="s">
        <v>2186</v>
      </c>
      <c r="U6" s="2" t="str">
        <f t="shared" si="4"/>
        <v>puppettools help</v>
      </c>
      <c r="V6" t="s">
        <v>2187</v>
      </c>
      <c r="W6" s="2" t="str">
        <f>HYPERLINK(Values!$B$3&amp;E6&amp;"\"&amp;$H6,"OWNED\"&amp;$E6&amp;"\"&amp;$H6&amp;"\")</f>
        <v>OWNED\Greg Gunn\puppettools_v3.7.3\</v>
      </c>
      <c r="X6" s="2" t="s">
        <v>44</v>
      </c>
      <c r="Y6" s="15" t="s">
        <v>72</v>
      </c>
      <c r="Z6" s="15" t="s">
        <v>72</v>
      </c>
      <c r="AA6" s="2" t="str">
        <f>IF($Z6="s",HYPERLINK(Values!$C$47,Values!$A$46&amp;"\"&amp;Values!$A$17),IF($Z6="ui",HYPERLINK(Values!$C$48,Values!$A$46&amp;"\"&amp;Values!$A$18),IF($Z6="c",HYPERLINK(Values!$C$4,Values!$A$4),IF($Z6="p",HYPERLINK(Values!$C$50&amp;"\"&amp;$E6,Values!$A$46&amp;"\"&amp;Values!$A$20&amp;"\"&amp;$E6),IF($Z6="pr",HYPERLINK(Values!$C$49,Values!$A$46&amp;"\"&amp;Values!$A$19),IF($Z6="ex",HYPERLINK(Values!$B$54,Values!$A$53&amp;" folder "&amp;$G6),IF($Z6="","What type of script is it?",IF($Z6="mc",HYPERLINK(Values!$B$57&amp;"\"&amp;$E6,Values!$A$55&amp;" "&amp;$E6&amp;"\"&amp;$G6),HYPERLINK(Values!$B$3&amp;E6&amp;"\"&amp;$H6,"OWNED\"&amp;$E6&amp;"\"&amp;$H6&amp;"\")))))))))</f>
        <v>CC 2018\ScriptUI Panels</v>
      </c>
      <c r="AB6" s="2" t="str">
        <f>IF($M6=0,"CS6 unsupported",IF(AND($M6=1,$Z6="s"),HYPERLINK(Values!$C$17,Values!$A$15&amp;"\"&amp;Values!$A$17),IF(AND($M6=1,$Z6="ui"),HYPERLINK(Values!$C$18,Values!$A$15&amp;"\"&amp;Values!$A$18),IF(AND($M6=1,$Z6="c"),HYPERLINK(Values!$C$4,Values!$A$4),IF(AND($M6=1,$Z6="p"),HYPERLINK(Values!$C$20&amp;"\"&amp;$E6,Values!$A$15&amp;"\"&amp;Values!$A$20&amp;"\"&amp;$E6),IF(AND($M6=1,$Z6="pr"),HYPERLINK(Values!$C$19,Values!$A$15&amp;"\"&amp;Values!$A$19),IF(AND($M6=1,$Z6="mc"),HYPERLINK(Values!$B$56,Values!$A$55&amp;" "&amp;$G6),IF(AND($M6=1,$Z6=""),"What type of script is it?",HYPERLINK(Values!$B$3&amp;E6&amp;"\"&amp;$H6,"OWNED\"&amp;$E6&amp;"\"&amp;$H6&amp;"\")))))))))</f>
        <v>CS6\ScriptUI Panels</v>
      </c>
      <c r="AC6" s="2" t="s">
        <v>2188</v>
      </c>
      <c r="AE6">
        <v>39.99</v>
      </c>
    </row>
    <row r="7" spans="1:34" x14ac:dyDescent="0.25">
      <c r="B7">
        <v>1</v>
      </c>
      <c r="C7">
        <v>100017409</v>
      </c>
      <c r="D7" s="9">
        <v>41213</v>
      </c>
      <c r="E7" s="9" t="s">
        <v>307</v>
      </c>
      <c r="F7" t="s">
        <v>2189</v>
      </c>
      <c r="G7" t="s">
        <v>2190</v>
      </c>
      <c r="H7" t="s">
        <v>2191</v>
      </c>
      <c r="I7" s="50" t="str">
        <f t="shared" si="1"/>
        <v>bad-tv</v>
      </c>
      <c r="J7" t="s">
        <v>2192</v>
      </c>
      <c r="K7" s="2" t="str">
        <f t="shared" si="2"/>
        <v>RWBBT*MATHIEU*TRUDEL*242438717328570SUL1</v>
      </c>
      <c r="L7" t="str">
        <f t="shared" si="0"/>
        <v>NO</v>
      </c>
      <c r="M7">
        <v>1</v>
      </c>
      <c r="N7" t="str">
        <f t="shared" si="3"/>
        <v>YES</v>
      </c>
      <c r="O7" t="s">
        <v>13</v>
      </c>
      <c r="P7" t="s">
        <v>98</v>
      </c>
      <c r="Q7" s="13" t="s">
        <v>2193</v>
      </c>
      <c r="R7" s="11">
        <v>43031</v>
      </c>
      <c r="S7" t="s">
        <v>126</v>
      </c>
      <c r="T7" t="s">
        <v>2194</v>
      </c>
      <c r="U7" s="2" t="str">
        <f t="shared" si="4"/>
        <v>bad-tv help</v>
      </c>
      <c r="V7" t="s">
        <v>2195</v>
      </c>
      <c r="W7" s="2" t="str">
        <f>HYPERLINK(Values!$B$3&amp;E7&amp;"\"&amp;$H7,"OWNED\"&amp;$E7&amp;"\"&amp;$H7&amp;"\")</f>
        <v>OWNED\Rowbyte\badtv_v2.1.2a\</v>
      </c>
      <c r="X7" s="2" t="s">
        <v>44</v>
      </c>
      <c r="Y7" s="15" t="s">
        <v>129</v>
      </c>
      <c r="Z7" s="15" t="s">
        <v>129</v>
      </c>
      <c r="AA7" s="2" t="str">
        <f>IF($Z7="s",HYPERLINK(Values!$C$47,Values!$A$46&amp;"\"&amp;Values!$A$17),IF($Z7="ui",HYPERLINK(Values!$C$48,Values!$A$46&amp;"\"&amp;Values!$A$18),IF($Z7="c",HYPERLINK(Values!$C$4,Values!$A$4),IF($Z7="p",HYPERLINK(Values!$C$50&amp;"\"&amp;$E7,Values!$A$46&amp;"\"&amp;Values!$A$20&amp;"\"&amp;$E7),IF($Z7="pr",HYPERLINK(Values!$C$49,Values!$A$46&amp;"\"&amp;Values!$A$19),IF($Z7="ex",HYPERLINK(Values!$B$54,Values!$A$53&amp;" folder "&amp;$G7),IF($Z7="","What type of script is it?",IF($Z7="mc",HYPERLINK(Values!$B$57&amp;"\"&amp;$E7,Values!$A$55&amp;" "&amp;$E7&amp;"\"&amp;$G7),HYPERLINK(Values!$B$3&amp;E7&amp;"\"&amp;$H7,"OWNED\"&amp;$E7&amp;"\"&amp;$H7&amp;"\")))))))))</f>
        <v>MediaCore Plugins Rowbyte\bad-tv</v>
      </c>
      <c r="AB7" s="2" t="str">
        <f>IF($M7=0,"CS6 unsupported",IF(AND($M7=1,$Z7="s"),HYPERLINK(Values!$C$17,Values!$A$15&amp;"\"&amp;Values!$A$17),IF(AND($M7=1,$Z7="ui"),HYPERLINK(Values!$C$18,Values!$A$15&amp;"\"&amp;Values!$A$18),IF(AND($M7=1,$Z7="c"),HYPERLINK(Values!$C$4,Values!$A$4),IF(AND($M7=1,$Z7="p"),HYPERLINK(Values!$C$20&amp;"\"&amp;$E7,Values!$A$15&amp;"\"&amp;Values!$A$20&amp;"\"&amp;$E7),IF(AND($M7=1,$Z7="pr"),HYPERLINK(Values!$C$19,Values!$A$15&amp;"\"&amp;Values!$A$19),IF(AND($M7=1,$Z7="mc"),HYPERLINK(Values!$B$56,Values!$A$55&amp;" "&amp;$G7),IF(AND($M7=1,$Z7=""),"What type of script is it?",HYPERLINK(Values!$B$3&amp;E7&amp;"\"&amp;#REF!,"OWNED\"&amp;$E7&amp;"\"&amp;#REF!&amp;"\")))))))))</f>
        <v>MediaCore Plugins bad-tv</v>
      </c>
      <c r="AE7">
        <v>49.99</v>
      </c>
    </row>
    <row r="8" spans="1:34" x14ac:dyDescent="0.25">
      <c r="B8">
        <v>1</v>
      </c>
      <c r="C8">
        <v>100017409</v>
      </c>
      <c r="D8" s="9">
        <v>41213</v>
      </c>
      <c r="E8" s="9" t="s">
        <v>307</v>
      </c>
      <c r="F8" t="s">
        <v>2196</v>
      </c>
      <c r="G8" t="s">
        <v>2197</v>
      </c>
      <c r="H8" t="s">
        <v>2198</v>
      </c>
      <c r="I8" s="50" t="str">
        <f t="shared" si="1"/>
        <v>data-glitch</v>
      </c>
      <c r="J8" t="s">
        <v>2199</v>
      </c>
      <c r="K8" s="2" t="str">
        <f t="shared" si="2"/>
        <v>RWBDG*MATHIEU*TRUDEL*462250361779476SUL1</v>
      </c>
      <c r="L8" t="str">
        <f t="shared" si="0"/>
        <v>NO</v>
      </c>
      <c r="M8">
        <v>1</v>
      </c>
      <c r="N8" t="str">
        <f t="shared" si="3"/>
        <v>YES</v>
      </c>
      <c r="O8" t="s">
        <v>13</v>
      </c>
      <c r="P8" t="s">
        <v>98</v>
      </c>
      <c r="Q8" s="13" t="s">
        <v>2200</v>
      </c>
      <c r="R8" s="11">
        <v>43031</v>
      </c>
      <c r="S8" t="s">
        <v>126</v>
      </c>
      <c r="T8" t="s">
        <v>2201</v>
      </c>
      <c r="U8" s="2" t="str">
        <f t="shared" si="4"/>
        <v>data-glitch help</v>
      </c>
      <c r="V8" t="s">
        <v>2195</v>
      </c>
      <c r="W8" s="2" t="str">
        <f>HYPERLINK(Values!$B$3&amp;E8&amp;"\"&amp;$H8,"OWNED\"&amp;$E8&amp;"\"&amp;$H8&amp;"\")</f>
        <v>OWNED\Rowbyte\data_glitch_2.0.7a\</v>
      </c>
      <c r="X8" s="2" t="s">
        <v>44</v>
      </c>
      <c r="Y8" s="15" t="s">
        <v>129</v>
      </c>
      <c r="Z8" s="15" t="s">
        <v>129</v>
      </c>
      <c r="AA8" s="2" t="str">
        <f>IF($Z8="s",HYPERLINK(Values!$C$47,Values!$A$46&amp;"\"&amp;Values!$A$17),IF($Z8="ui",HYPERLINK(Values!$C$48,Values!$A$46&amp;"\"&amp;Values!$A$18),IF($Z8="c",HYPERLINK(Values!$C$4,Values!$A$4),IF($Z8="p",HYPERLINK(Values!$C$50&amp;"\"&amp;$E8,Values!$A$46&amp;"\"&amp;Values!$A$20&amp;"\"&amp;$E8),IF($Z8="pr",HYPERLINK(Values!$C$49,Values!$A$46&amp;"\"&amp;Values!$A$19),IF($Z8="ex",HYPERLINK(Values!$B$54,Values!$A$53&amp;" folder "&amp;$G8),IF($Z8="","What type of script is it?",IF($Z8="mc",HYPERLINK(Values!$B$57&amp;"\"&amp;$E8,Values!$A$55&amp;" "&amp;$E8&amp;"\"&amp;$G8),HYPERLINK(Values!$B$3&amp;E8&amp;"\"&amp;$H8,"OWNED\"&amp;$E8&amp;"\"&amp;$H8&amp;"\")))))))))</f>
        <v>MediaCore Plugins Rowbyte\data-glitch</v>
      </c>
      <c r="AB8" s="2" t="str">
        <f>IF($M8=0,"CS6 unsupported",IF(AND($M8=1,$Z8="s"),HYPERLINK(Values!$C$17,Values!$A$15&amp;"\"&amp;Values!$A$17),IF(AND($M8=1,$Z8="ui"),HYPERLINK(Values!$C$18,Values!$A$15&amp;"\"&amp;Values!$A$18),IF(AND($M8=1,$Z8="c"),HYPERLINK(Values!$C$4,Values!$A$4),IF(AND($M8=1,$Z8="p"),HYPERLINK(Values!$C$20&amp;"\"&amp;$E8,Values!$A$15&amp;"\"&amp;Values!$A$20&amp;"\"&amp;$E8),IF(AND($M8=1,$Z8="pr"),HYPERLINK(Values!$C$19,Values!$A$15&amp;"\"&amp;Values!$A$19),IF(AND($M8=1,$Z8="mc"),HYPERLINK(Values!$B$56,Values!$A$55&amp;" "&amp;$G8),IF(AND($M8=1,$Z8=""),"What type of script is it?",HYPERLINK(Values!$B$3&amp;E8&amp;"\"&amp;#REF!,"OWNED\"&amp;$E8&amp;"\"&amp;#REF!&amp;"\")))))))))</f>
        <v>MediaCore Plugins data-glitch</v>
      </c>
      <c r="AE8">
        <v>79.989999999999995</v>
      </c>
    </row>
    <row r="9" spans="1:34" x14ac:dyDescent="0.25">
      <c r="B9">
        <v>1</v>
      </c>
      <c r="C9">
        <v>100017409</v>
      </c>
      <c r="D9" s="9">
        <v>41213</v>
      </c>
      <c r="E9" s="9" t="s">
        <v>307</v>
      </c>
      <c r="F9" t="s">
        <v>2202</v>
      </c>
      <c r="G9" t="s">
        <v>2203</v>
      </c>
      <c r="H9" t="s">
        <v>2204</v>
      </c>
      <c r="I9" s="50" t="str">
        <f t="shared" si="1"/>
        <v>dot-pixels</v>
      </c>
      <c r="J9" t="s">
        <v>2205</v>
      </c>
      <c r="K9" s="2" t="str">
        <f t="shared" si="2"/>
        <v>RWBDP*MATHIEU*TRUDEL*175421211534406SUL1</v>
      </c>
      <c r="L9" t="str">
        <f t="shared" si="0"/>
        <v>NO</v>
      </c>
      <c r="M9">
        <v>1</v>
      </c>
      <c r="N9" t="str">
        <f t="shared" si="3"/>
        <v>YES</v>
      </c>
      <c r="O9" t="s">
        <v>13</v>
      </c>
      <c r="P9" t="s">
        <v>98</v>
      </c>
      <c r="Q9" s="13" t="s">
        <v>2206</v>
      </c>
      <c r="R9" s="11">
        <v>43031</v>
      </c>
      <c r="S9" t="s">
        <v>126</v>
      </c>
      <c r="T9" t="s">
        <v>2207</v>
      </c>
      <c r="U9" s="2" t="str">
        <f t="shared" si="4"/>
        <v>dot-pixels help</v>
      </c>
      <c r="V9" t="s">
        <v>2195</v>
      </c>
      <c r="W9" s="2" t="str">
        <f>HYPERLINK(Values!$B$3&amp;E9&amp;"\"&amp;$H9,"OWNED\"&amp;$E9&amp;"\"&amp;$H9&amp;"\")</f>
        <v>OWNED\Rowbyte\dot_pixels_v2.5.2a\</v>
      </c>
      <c r="X9" s="2" t="s">
        <v>44</v>
      </c>
      <c r="Y9" s="15" t="s">
        <v>129</v>
      </c>
      <c r="Z9" s="15" t="s">
        <v>129</v>
      </c>
      <c r="AA9" s="2" t="str">
        <f>IF($Z9="s",HYPERLINK(Values!$C$47,Values!$A$46&amp;"\"&amp;Values!$A$17),IF($Z9="ui",HYPERLINK(Values!$C$48,Values!$A$46&amp;"\"&amp;Values!$A$18),IF($Z9="c",HYPERLINK(Values!$C$4,Values!$A$4),IF($Z9="p",HYPERLINK(Values!$C$50&amp;"\"&amp;$E9,Values!$A$46&amp;"\"&amp;Values!$A$20&amp;"\"&amp;$E9),IF($Z9="pr",HYPERLINK(Values!$C$49,Values!$A$46&amp;"\"&amp;Values!$A$19),IF($Z9="ex",HYPERLINK(Values!$B$54,Values!$A$53&amp;" folder "&amp;$G9),IF($Z9="","What type of script is it?",IF($Z9="mc",HYPERLINK(Values!$B$57&amp;"\"&amp;$E9,Values!$A$55&amp;" "&amp;$E9&amp;"\"&amp;$G9),HYPERLINK(Values!$B$3&amp;E9&amp;"\"&amp;$H9,"OWNED\"&amp;$E9&amp;"\"&amp;$H9&amp;"\")))))))))</f>
        <v>MediaCore Plugins Rowbyte\dot-pixels</v>
      </c>
      <c r="AB9" s="2" t="str">
        <f>IF($M9=0,"CS6 unsupported",IF(AND($M9=1,$Z9="s"),HYPERLINK(Values!$C$17,Values!$A$15&amp;"\"&amp;Values!$A$17),IF(AND($M9=1,$Z9="ui"),HYPERLINK(Values!$C$18,Values!$A$15&amp;"\"&amp;Values!$A$18),IF(AND($M9=1,$Z9="c"),HYPERLINK(Values!$C$4,Values!$A$4),IF(AND($M9=1,$Z9="p"),HYPERLINK(Values!$C$20&amp;"\"&amp;$E9,Values!$A$15&amp;"\"&amp;Values!$A$20&amp;"\"&amp;$E9),IF(AND($M9=1,$Z9="pr"),HYPERLINK(Values!$C$19,Values!$A$15&amp;"\"&amp;Values!$A$19),IF(AND($M9=1,$Z9="mc"),HYPERLINK(Values!$B$56,Values!$A$55&amp;" "&amp;$G9),IF(AND($M9=1,$Z9=""),"What type of script is it?",HYPERLINK(Values!$B$3&amp;E9&amp;"\"&amp;#REF!,"OWNED\"&amp;$E9&amp;"\"&amp;#REF!&amp;"\")))))))))</f>
        <v>MediaCore Plugins dot-pixels</v>
      </c>
      <c r="AE9">
        <v>39.99</v>
      </c>
    </row>
    <row r="10" spans="1:34" x14ac:dyDescent="0.25">
      <c r="B10">
        <v>1</v>
      </c>
      <c r="C10">
        <v>100017409</v>
      </c>
      <c r="D10" s="9">
        <v>41213</v>
      </c>
      <c r="E10" s="9" t="s">
        <v>307</v>
      </c>
      <c r="F10" t="s">
        <v>2208</v>
      </c>
      <c r="G10" t="s">
        <v>2209</v>
      </c>
      <c r="H10" t="s">
        <v>2210</v>
      </c>
      <c r="I10" s="50" t="str">
        <f t="shared" si="1"/>
        <v>separate-rgb</v>
      </c>
      <c r="J10" t="s">
        <v>2211</v>
      </c>
      <c r="K10" s="2" t="str">
        <f t="shared" si="2"/>
        <v>RWBSR*MATHIEU*TRUDEL*142933267372709SUL1</v>
      </c>
      <c r="L10" t="str">
        <f t="shared" si="0"/>
        <v>NO</v>
      </c>
      <c r="M10">
        <v>1</v>
      </c>
      <c r="N10" t="str">
        <f t="shared" si="3"/>
        <v>YES</v>
      </c>
      <c r="O10" t="s">
        <v>13</v>
      </c>
      <c r="P10" t="s">
        <v>98</v>
      </c>
      <c r="Q10" s="13" t="s">
        <v>2212</v>
      </c>
      <c r="R10" s="11">
        <v>43031</v>
      </c>
      <c r="S10" t="s">
        <v>126</v>
      </c>
      <c r="T10" t="s">
        <v>2213</v>
      </c>
      <c r="U10" s="2" t="str">
        <f t="shared" si="4"/>
        <v>separate-rgb help</v>
      </c>
      <c r="V10" t="s">
        <v>2195</v>
      </c>
      <c r="W10" s="2" t="str">
        <f>HYPERLINK(Values!$B$3&amp;E10&amp;"\"&amp;$H10,"OWNED\"&amp;$E10&amp;"\"&amp;$H10&amp;"\")</f>
        <v>OWNED\Rowbyte\separate_rgb_v3.0.1a\</v>
      </c>
      <c r="X10" s="2" t="s">
        <v>44</v>
      </c>
      <c r="Y10" s="15" t="s">
        <v>129</v>
      </c>
      <c r="Z10" s="15" t="s">
        <v>129</v>
      </c>
      <c r="AA10" s="2" t="str">
        <f>IF($Z10="s",HYPERLINK(Values!$C$47,Values!$A$46&amp;"\"&amp;Values!$A$17),IF($Z10="ui",HYPERLINK(Values!$C$48,Values!$A$46&amp;"\"&amp;Values!$A$18),IF($Z10="c",HYPERLINK(Values!$C$4,Values!$A$4),IF($Z10="p",HYPERLINK(Values!$C$50&amp;"\"&amp;$E10,Values!$A$46&amp;"\"&amp;Values!$A$20&amp;"\"&amp;$E10),IF($Z10="pr",HYPERLINK(Values!$C$49,Values!$A$46&amp;"\"&amp;Values!$A$19),IF($Z10="ex",HYPERLINK(Values!$B$54,Values!$A$53&amp;" folder "&amp;$G10),IF($Z10="","What type of script is it?",IF($Z10="mc",HYPERLINK(Values!$B$57&amp;"\"&amp;$E10,Values!$A$55&amp;" "&amp;$E10&amp;"\"&amp;$G10),HYPERLINK(Values!$B$3&amp;E10&amp;"\"&amp;$H10,"OWNED\"&amp;$E10&amp;"\"&amp;$H10&amp;"\")))))))))</f>
        <v>MediaCore Plugins Rowbyte\separate-rgb</v>
      </c>
      <c r="AB10" s="2" t="str">
        <f>IF($M10=0,"CS6 unsupported",IF(AND($M10=1,$Z10="s"),HYPERLINK(Values!$C$17,Values!$A$15&amp;"\"&amp;Values!$A$17),IF(AND($M10=1,$Z10="ui"),HYPERLINK(Values!$C$18,Values!$A$15&amp;"\"&amp;Values!$A$18),IF(AND($M10=1,$Z10="c"),HYPERLINK(Values!$C$4,Values!$A$4),IF(AND($M10=1,$Z10="p"),HYPERLINK(Values!$C$20&amp;"\"&amp;$E10,Values!$A$15&amp;"\"&amp;Values!$A$20&amp;"\"&amp;$E10),IF(AND($M10=1,$Z10="pr"),HYPERLINK(Values!$C$19,Values!$A$15&amp;"\"&amp;Values!$A$19),IF(AND($M10=1,$Z10="mc"),HYPERLINK(Values!$B$56,Values!$A$55&amp;" "&amp;$G10),IF(AND($M10=1,$Z10=""),"What type of script is it?",HYPERLINK(Values!$B$3&amp;E10&amp;"\"&amp;#REF!,"OWNED\"&amp;$E10&amp;"\"&amp;#REF!&amp;"\")))))))))</f>
        <v>MediaCore Plugins separate-rgb</v>
      </c>
      <c r="AE10">
        <v>39.99</v>
      </c>
    </row>
    <row r="11" spans="1:34" x14ac:dyDescent="0.25">
      <c r="B11">
        <v>1</v>
      </c>
      <c r="C11">
        <v>100017409</v>
      </c>
      <c r="D11" s="9">
        <v>41213</v>
      </c>
      <c r="E11" s="9" t="s">
        <v>307</v>
      </c>
      <c r="F11" t="s">
        <v>2214</v>
      </c>
      <c r="G11" t="s">
        <v>2215</v>
      </c>
      <c r="H11" t="s">
        <v>2216</v>
      </c>
      <c r="I11" s="50" t="str">
        <f t="shared" si="1"/>
        <v>tvpixel</v>
      </c>
      <c r="J11" t="s">
        <v>2217</v>
      </c>
      <c r="K11" s="2" t="str">
        <f t="shared" si="2"/>
        <v>RWBTP*MATHIEU*TRUDEL*372253686699866SUL1</v>
      </c>
      <c r="L11" t="str">
        <f t="shared" si="0"/>
        <v>NO</v>
      </c>
      <c r="M11">
        <v>1</v>
      </c>
      <c r="N11" t="str">
        <f t="shared" si="3"/>
        <v>YES</v>
      </c>
      <c r="O11" t="s">
        <v>13</v>
      </c>
      <c r="P11" t="s">
        <v>98</v>
      </c>
      <c r="Q11" s="13" t="s">
        <v>247</v>
      </c>
      <c r="R11" s="11">
        <v>43030</v>
      </c>
      <c r="S11" t="s">
        <v>126</v>
      </c>
      <c r="T11" t="s">
        <v>2218</v>
      </c>
      <c r="U11" s="2" t="str">
        <f t="shared" si="4"/>
        <v>tvpixel help</v>
      </c>
      <c r="V11" t="s">
        <v>2195</v>
      </c>
      <c r="W11" s="2" t="str">
        <f>HYPERLINK(Values!$B$3&amp;E11&amp;"\"&amp;$H11,"OWNED\"&amp;$E11&amp;"\"&amp;$H11&amp;"\")</f>
        <v>OWNED\Rowbyte\tvpixel_v1.0.3\</v>
      </c>
      <c r="X11" s="2" t="s">
        <v>44</v>
      </c>
      <c r="Y11" s="15" t="s">
        <v>129</v>
      </c>
      <c r="Z11" s="15" t="s">
        <v>129</v>
      </c>
      <c r="AA11" s="2" t="str">
        <f>IF($Z11="s",HYPERLINK(Values!$C$47,Values!$A$46&amp;"\"&amp;Values!$A$17),IF($Z11="ui",HYPERLINK(Values!$C$48,Values!$A$46&amp;"\"&amp;Values!$A$18),IF($Z11="c",HYPERLINK(Values!$C$4,Values!$A$4),IF($Z11="p",HYPERLINK(Values!$C$50&amp;"\"&amp;$E11,Values!$A$46&amp;"\"&amp;Values!$A$20&amp;"\"&amp;$E11),IF($Z11="pr",HYPERLINK(Values!$C$49,Values!$A$46&amp;"\"&amp;Values!$A$19),IF($Z11="ex",HYPERLINK(Values!$B$54,Values!$A$53&amp;" folder "&amp;$G11),IF($Z11="","What type of script is it?",IF($Z11="mc",HYPERLINK(Values!$B$57&amp;"\"&amp;$E11,Values!$A$55&amp;" "&amp;$E11&amp;"\"&amp;$G11),HYPERLINK(Values!$B$3&amp;E11&amp;"\"&amp;$H11,"OWNED\"&amp;$E11&amp;"\"&amp;$H11&amp;"\")))))))))</f>
        <v>MediaCore Plugins Rowbyte\tvpixel</v>
      </c>
      <c r="AB11" s="2" t="str">
        <f>IF($M11=0,"CS6 unsupported",IF(AND($M11=1,$Z11="s"),HYPERLINK(Values!$C$17,Values!$A$15&amp;"\"&amp;Values!$A$17),IF(AND($M11=1,$Z11="ui"),HYPERLINK(Values!$C$18,Values!$A$15&amp;"\"&amp;Values!$A$18),IF(AND($M11=1,$Z11="c"),HYPERLINK(Values!$C$4,Values!$A$4),IF(AND($M11=1,$Z11="p"),HYPERLINK(Values!$C$20&amp;"\"&amp;$E11,Values!$A$15&amp;"\"&amp;Values!$A$20&amp;"\"&amp;$E11),IF(AND($M11=1,$Z11="pr"),HYPERLINK(Values!$C$19,Values!$A$15&amp;"\"&amp;Values!$A$19),IF(AND($M11=1,$Z11="mc"),HYPERLINK(Values!$B$56,Values!$A$55&amp;" "&amp;$G11),IF(AND($M11=1,$Z11=""),"What type of script is it?",HYPERLINK(Values!$B$3&amp;E11&amp;"\"&amp;#REF!,"OWNED\"&amp;$E11&amp;"\"&amp;#REF!&amp;"\")))))))))</f>
        <v>MediaCore Plugins tvpixel</v>
      </c>
      <c r="AE11">
        <v>39.99</v>
      </c>
    </row>
    <row r="12" spans="1:34" x14ac:dyDescent="0.25">
      <c r="B12">
        <f>SUM(B2:B11)</f>
        <v>10</v>
      </c>
      <c r="I12" s="50"/>
      <c r="K12" s="2"/>
      <c r="M12" t="s">
        <v>104</v>
      </c>
      <c r="N12" t="str">
        <f>IF(M12=1,"YES",IF(M12=0,"NO",""))</f>
        <v/>
      </c>
      <c r="W12" s="2"/>
      <c r="X12" s="2"/>
      <c r="Y12" s="15"/>
      <c r="Z12" s="15"/>
      <c r="AA12" s="49"/>
      <c r="AB12" s="2"/>
    </row>
    <row r="13" spans="1:34" x14ac:dyDescent="0.25">
      <c r="I13" s="50"/>
      <c r="K13" s="2"/>
      <c r="M13" t="s">
        <v>104</v>
      </c>
      <c r="N13" t="str">
        <f>IF(M13=1,"YES",IF(M13=0,"NO",""))</f>
        <v/>
      </c>
      <c r="W13" s="2"/>
      <c r="X13" s="2"/>
      <c r="Y13" s="15"/>
      <c r="Z13" s="15"/>
      <c r="AA13" s="49"/>
      <c r="AB13" s="2"/>
    </row>
    <row r="14" spans="1:34" x14ac:dyDescent="0.25">
      <c r="Y14" s="15"/>
      <c r="Z14" s="15"/>
    </row>
    <row r="15" spans="1:34" x14ac:dyDescent="0.25">
      <c r="Y15" s="15"/>
      <c r="Z15" s="15"/>
    </row>
    <row r="16" spans="1:34" x14ac:dyDescent="0.25">
      <c r="Y16" s="15"/>
      <c r="Z16" s="15"/>
      <c r="AE16" s="6"/>
      <c r="AF16" s="38"/>
      <c r="AG16" s="39" t="s">
        <v>2219</v>
      </c>
    </row>
    <row r="17" spans="8:33" x14ac:dyDescent="0.25">
      <c r="Y17" s="15"/>
      <c r="Z17" s="15"/>
      <c r="AE17" s="6">
        <f>SUM(AE5:AE14)</f>
        <v>334.93</v>
      </c>
      <c r="AF17" s="37" t="str">
        <f>IF(AD17="s",AE17*0.75,IF(AD17="n",AE17*0,""))</f>
        <v/>
      </c>
      <c r="AG17" s="37">
        <f>AE17*1.35</f>
        <v>452.15550000000002</v>
      </c>
    </row>
    <row r="18" spans="8:33" x14ac:dyDescent="0.25">
      <c r="Y18" s="15"/>
      <c r="Z18" s="15"/>
    </row>
    <row r="19" spans="8:33" x14ac:dyDescent="0.25">
      <c r="Y19" s="15"/>
      <c r="Z19" s="15"/>
    </row>
    <row r="20" spans="8:33" x14ac:dyDescent="0.25">
      <c r="Y20" s="15"/>
      <c r="Z20" s="15"/>
    </row>
    <row r="21" spans="8:33" x14ac:dyDescent="0.25">
      <c r="H21" s="5"/>
      <c r="Y21" s="15"/>
      <c r="Z21" s="15"/>
    </row>
    <row r="22" spans="8:33" x14ac:dyDescent="0.25">
      <c r="Y22" s="15"/>
      <c r="Z22" s="15"/>
    </row>
    <row r="23" spans="8:33" x14ac:dyDescent="0.25">
      <c r="Y23" s="15"/>
      <c r="Z23" s="15"/>
    </row>
    <row r="24" spans="8:33" x14ac:dyDescent="0.25">
      <c r="Y24" s="15"/>
      <c r="Z24" s="15"/>
    </row>
    <row r="25" spans="8:33" x14ac:dyDescent="0.25">
      <c r="Y25" s="15"/>
      <c r="Z25" s="15"/>
    </row>
    <row r="26" spans="8:33" x14ac:dyDescent="0.25">
      <c r="Y26" s="15"/>
      <c r="Z26" s="15"/>
    </row>
    <row r="27" spans="8:33" x14ac:dyDescent="0.25">
      <c r="Y27" s="15"/>
      <c r="Z27" s="15"/>
    </row>
    <row r="28" spans="8:33" x14ac:dyDescent="0.25">
      <c r="Y28" s="15"/>
      <c r="Z28" s="15"/>
    </row>
    <row r="29" spans="8:33" x14ac:dyDescent="0.25">
      <c r="Y29" s="15"/>
      <c r="Z29" s="15"/>
    </row>
    <row r="30" spans="8:33" x14ac:dyDescent="0.25">
      <c r="Y30" s="15"/>
      <c r="Z30" s="15"/>
    </row>
    <row r="31" spans="8:33" x14ac:dyDescent="0.25">
      <c r="Y31" s="15"/>
      <c r="Z31" s="15"/>
    </row>
    <row r="32" spans="8:33" x14ac:dyDescent="0.25">
      <c r="Y32" s="15"/>
      <c r="Z32" s="15"/>
    </row>
    <row r="33" spans="8:26" x14ac:dyDescent="0.25">
      <c r="Y33" s="15"/>
      <c r="Z33" s="15"/>
    </row>
    <row r="34" spans="8:26" x14ac:dyDescent="0.25">
      <c r="Y34" s="15"/>
      <c r="Z34" s="15"/>
    </row>
    <row r="35" spans="8:26" x14ac:dyDescent="0.25">
      <c r="Y35" s="15"/>
      <c r="Z35" s="15"/>
    </row>
    <row r="36" spans="8:26" x14ac:dyDescent="0.25">
      <c r="Y36" s="15"/>
      <c r="Z36" s="15"/>
    </row>
    <row r="37" spans="8:26" x14ac:dyDescent="0.25">
      <c r="H37" s="5"/>
      <c r="Y37" s="15"/>
      <c r="Z37" s="15"/>
    </row>
    <row r="38" spans="8:26" x14ac:dyDescent="0.25">
      <c r="Y38" s="15"/>
      <c r="Z38" s="15"/>
    </row>
    <row r="39" spans="8:26" x14ac:dyDescent="0.25">
      <c r="Y39" s="15"/>
      <c r="Z39" s="15"/>
    </row>
    <row r="40" spans="8:26" x14ac:dyDescent="0.25">
      <c r="Y40" s="15"/>
      <c r="Z40" s="15"/>
    </row>
    <row r="41" spans="8:26" x14ac:dyDescent="0.25">
      <c r="Y41" s="15"/>
      <c r="Z41" s="15"/>
    </row>
    <row r="42" spans="8:26" x14ac:dyDescent="0.25">
      <c r="Y42" s="15"/>
      <c r="Z42" s="15"/>
    </row>
    <row r="43" spans="8:26" x14ac:dyDescent="0.25">
      <c r="Y43" s="15"/>
      <c r="Z43" s="15"/>
    </row>
    <row r="44" spans="8:26" x14ac:dyDescent="0.25">
      <c r="Y44" s="15"/>
      <c r="Z44" s="15"/>
    </row>
    <row r="45" spans="8:26" x14ac:dyDescent="0.25">
      <c r="Y45" s="15"/>
      <c r="Z45" s="15"/>
    </row>
    <row r="46" spans="8:26" x14ac:dyDescent="0.25">
      <c r="Y46" s="15"/>
      <c r="Z46" s="15"/>
    </row>
    <row r="47" spans="8:26" x14ac:dyDescent="0.25">
      <c r="Y47" s="15"/>
      <c r="Z47" s="15"/>
    </row>
    <row r="48" spans="8:26" x14ac:dyDescent="0.25">
      <c r="Y48" s="15"/>
      <c r="Z48" s="15"/>
    </row>
    <row r="49" spans="25:26" x14ac:dyDescent="0.25">
      <c r="Y49" s="15"/>
      <c r="Z49" s="15"/>
    </row>
    <row r="50" spans="25:26" x14ac:dyDescent="0.25">
      <c r="Y50" s="15"/>
      <c r="Z50" s="15"/>
    </row>
    <row r="51" spans="25:26" x14ac:dyDescent="0.25">
      <c r="Y51" s="15"/>
      <c r="Z51" s="15"/>
    </row>
    <row r="52" spans="25:26" x14ac:dyDescent="0.25">
      <c r="Y52" s="15"/>
      <c r="Z52" s="15"/>
    </row>
    <row r="53" spans="25:26" x14ac:dyDescent="0.25">
      <c r="Y53" s="15"/>
      <c r="Z53" s="15"/>
    </row>
    <row r="54" spans="25:26" x14ac:dyDescent="0.25">
      <c r="Y54" s="15"/>
      <c r="Z54" s="15"/>
    </row>
    <row r="55" spans="25:26" x14ac:dyDescent="0.25">
      <c r="Y55" s="15"/>
      <c r="Z55" s="15"/>
    </row>
  </sheetData>
  <sortState xmlns:xlrd2="http://schemas.microsoft.com/office/spreadsheetml/2017/richdata2" ref="B2:W11">
    <sortCondition descending="1" ref="D2:D11"/>
  </sortState>
  <conditionalFormatting sqref="N12:O13 O2:O11">
    <cfRule type="cellIs" dxfId="80" priority="56" operator="equal">
      <formula>"NO"</formula>
    </cfRule>
    <cfRule type="cellIs" dxfId="79" priority="57" operator="equal">
      <formula>"YES"</formula>
    </cfRule>
  </conditionalFormatting>
  <conditionalFormatting sqref="N12:O13 O2:O11">
    <cfRule type="containsText" dxfId="78" priority="49" operator="containsText" text="Effect">
      <formula>NOT(ISERROR(SEARCH("Effect",N2)))</formula>
    </cfRule>
  </conditionalFormatting>
  <conditionalFormatting sqref="P2:P11">
    <cfRule type="cellIs" dxfId="77" priority="47" operator="equal">
      <formula>"NO"</formula>
    </cfRule>
    <cfRule type="cellIs" dxfId="76" priority="48" operator="equal">
      <formula>"YES"</formula>
    </cfRule>
  </conditionalFormatting>
  <conditionalFormatting sqref="P2:P11">
    <cfRule type="cellIs" dxfId="75" priority="46" operator="equal">
      <formula>"CC 2018"</formula>
    </cfRule>
  </conditionalFormatting>
  <conditionalFormatting sqref="P2:P11">
    <cfRule type="cellIs" dxfId="74" priority="40" operator="equal">
      <formula>"CS6"</formula>
    </cfRule>
    <cfRule type="cellIs" dxfId="73" priority="45" operator="notEqual">
      <formula>"CC 2018"</formula>
    </cfRule>
  </conditionalFormatting>
  <conditionalFormatting sqref="AB12:AB13">
    <cfRule type="cellIs" dxfId="72" priority="36" operator="equal">
      <formula>"CS6 unsupported"</formula>
    </cfRule>
    <cfRule type="cellIs" dxfId="71" priority="37" stopIfTrue="1" operator="equal">
      <formula>"""---"""</formula>
    </cfRule>
    <cfRule type="containsText" dxfId="70" priority="38" operator="containsText" text="ERROR">
      <formula>NOT(ISERROR(SEARCH("ERROR",AB12)))</formula>
    </cfRule>
  </conditionalFormatting>
  <conditionalFormatting sqref="AB2:AB11">
    <cfRule type="cellIs" dxfId="69" priority="27" operator="equal">
      <formula>"CS6 unsupported"</formula>
    </cfRule>
    <cfRule type="cellIs" dxfId="68" priority="28" stopIfTrue="1" operator="equal">
      <formula>"""---"""</formula>
    </cfRule>
    <cfRule type="containsText" dxfId="67" priority="29" operator="containsText" text="ERROR">
      <formula>NOT(ISERROR(SEARCH("ERROR",AB2)))</formula>
    </cfRule>
  </conditionalFormatting>
  <conditionalFormatting sqref="Z1:Z1048576">
    <cfRule type="cellIs" dxfId="66" priority="15" operator="equal">
      <formula>"pr"</formula>
    </cfRule>
    <cfRule type="cellIs" dxfId="65" priority="16" operator="equal">
      <formula>"p"</formula>
    </cfRule>
    <cfRule type="cellIs" dxfId="64" priority="17" operator="equal">
      <formula>"ex"</formula>
    </cfRule>
    <cfRule type="cellIs" dxfId="63" priority="18" operator="equal">
      <formula>"s"</formula>
    </cfRule>
    <cfRule type="cellIs" dxfId="62" priority="19" operator="equal">
      <formula>"ui"</formula>
    </cfRule>
    <cfRule type="cellIs" dxfId="61" priority="20" operator="equal">
      <formula>"c"</formula>
    </cfRule>
  </conditionalFormatting>
  <conditionalFormatting sqref="L2:L11">
    <cfRule type="cellIs" dxfId="60" priority="10" operator="notEqual">
      <formula>"NO"</formula>
    </cfRule>
    <cfRule type="cellIs" dxfId="59" priority="11" operator="equal">
      <formula>"NO"</formula>
    </cfRule>
  </conditionalFormatting>
  <conditionalFormatting sqref="N2:N11">
    <cfRule type="cellIs" dxfId="58" priority="8" operator="equal">
      <formula>"NO"</formula>
    </cfRule>
    <cfRule type="cellIs" dxfId="57" priority="9" operator="equal">
      <formula>"YES"</formula>
    </cfRule>
  </conditionalFormatting>
  <conditionalFormatting sqref="N2:N11">
    <cfRule type="containsText" dxfId="56" priority="7" operator="containsText" text="Effect">
      <formula>NOT(ISERROR(SEARCH("Effect",N2)))</formula>
    </cfRule>
  </conditionalFormatting>
  <conditionalFormatting sqref="Y1:Y1048576">
    <cfRule type="cellIs" dxfId="55" priority="1" operator="equal">
      <formula>"pr"</formula>
    </cfRule>
    <cfRule type="cellIs" dxfId="54" priority="2" operator="equal">
      <formula>"p"</formula>
    </cfRule>
    <cfRule type="cellIs" dxfId="53" priority="3" operator="equal">
      <formula>"ex"</formula>
    </cfRule>
    <cfRule type="cellIs" dxfId="52" priority="4" operator="equal">
      <formula>"s"</formula>
    </cfRule>
    <cfRule type="cellIs" dxfId="51" priority="5" operator="equal">
      <formula>"ui"</formula>
    </cfRule>
    <cfRule type="cellIs" dxfId="50" priority="6" operator="equal">
      <formula>"c"</formula>
    </cfRule>
  </conditionalFormatting>
  <hyperlinks>
    <hyperlink ref="AC6" r:id="rId1" xr:uid="{00000000-0004-0000-0800-000000000000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3" r:id="rId4" name="Button 25">
              <controlPr defaultSize="0" print="0" autoFill="0" autoPict="0" macro="[0]!HideToCompact" altText="Show Compact View">
                <anchor moveWithCells="1" sizeWithCells="1">
                  <from>
                    <xdr:col>0</xdr:col>
                    <xdr:colOff>409575</xdr:colOff>
                    <xdr:row>0</xdr:row>
                    <xdr:rowOff>0</xdr:rowOff>
                  </from>
                  <to>
                    <xdr:col>0</xdr:col>
                    <xdr:colOff>1104900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4" r:id="rId5" name="Button 26">
              <controlPr defaultSize="0" print="0" autoFill="0" autoPict="0" macro="[0]!SHOW_ALL">
                <anchor moveWithCells="1">
                  <from>
                    <xdr:col>0</xdr:col>
                    <xdr:colOff>0</xdr:colOff>
                    <xdr:row>0</xdr:row>
                    <xdr:rowOff>9525</xdr:rowOff>
                  </from>
                  <to>
                    <xdr:col>0</xdr:col>
                    <xdr:colOff>361950</xdr:colOff>
                    <xdr:row>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6" name="Button 27">
              <controlPr defaultSize="0" print="0" autoFill="0" autoPict="0" macro="[0]!ShoCC18.ShoCC18">
                <anchor moveWithCells="1" sizeWithCells="1">
                  <from>
                    <xdr:col>0</xdr:col>
                    <xdr:colOff>419100</xdr:colOff>
                    <xdr:row>0</xdr:row>
                    <xdr:rowOff>295275</xdr:rowOff>
                  </from>
                  <to>
                    <xdr:col>0</xdr:col>
                    <xdr:colOff>714375</xdr:colOff>
                    <xdr:row>0</xdr:row>
                    <xdr:rowOff>552450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7" name="Button 28">
              <controlPr defaultSize="0" print="0" autoFill="0" autoPict="0" macro="[0]!ShoLicense">
                <anchor moveWithCells="1" sizeWithCells="1">
                  <from>
                    <xdr:col>0</xdr:col>
                    <xdr:colOff>0</xdr:colOff>
                    <xdr:row>0</xdr:row>
                    <xdr:rowOff>285750</xdr:rowOff>
                  </from>
                  <to>
                    <xdr:col>0</xdr:col>
                    <xdr:colOff>390525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8" name="Button 29">
              <controlPr defaultSize="0" print="0" autoFill="0" autoPict="0" macro="[0]!ShoCS6.SHOCS6">
                <anchor moveWithCells="1" sizeWithCells="1">
                  <from>
                    <xdr:col>0</xdr:col>
                    <xdr:colOff>733425</xdr:colOff>
                    <xdr:row>0</xdr:row>
                    <xdr:rowOff>257175</xdr:rowOff>
                  </from>
                  <to>
                    <xdr:col>0</xdr:col>
                    <xdr:colOff>1095375</xdr:colOff>
                    <xdr:row>0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4" id="{08153010-EED8-40F5-93F2-D7536F060A06}">
            <xm:f>'Do Not Own'!#REF!="sale"</xm:f>
            <x14:dxf>
              <font>
                <b/>
                <i val="0"/>
                <color rgb="FFFF0000"/>
              </font>
            </x14:dxf>
          </x14:cfRule>
          <xm:sqref>AF2</xm:sqref>
        </x14:conditionalFormatting>
        <x14:conditionalFormatting xmlns:xm="http://schemas.microsoft.com/office/excel/2006/main">
          <x14:cfRule type="expression" priority="42" id="{A3C60E63-7C1F-4682-BE58-EFC7E9D65135}">
            <xm:f>'Do Not Own'!#REF!="sale"</xm:f>
            <x14:dxf>
              <font>
                <b/>
                <i val="0"/>
                <color rgb="FFFF0000"/>
              </font>
            </x14:dxf>
          </x14:cfRule>
          <xm:sqref>AG17</xm:sqref>
        </x14:conditionalFormatting>
        <x14:conditionalFormatting xmlns:xm="http://schemas.microsoft.com/office/excel/2006/main">
          <x14:cfRule type="expression" priority="41" id="{E39ABDBC-65B2-4A6E-96FD-49373E7C95AB}">
            <xm:f>'Do Not Own'!#REF!="sale"</xm:f>
            <x14:dxf>
              <font>
                <b/>
                <i val="0"/>
                <color rgb="FFFF0000"/>
              </font>
            </x14:dxf>
          </x14:cfRule>
          <xm:sqref>AF17</xm:sqref>
        </x14:conditionalFormatting>
        <x14:conditionalFormatting xmlns:xm="http://schemas.microsoft.com/office/excel/2006/main">
          <x14:cfRule type="containsText" priority="39" operator="containsText" text="Effect" id="{D3E3C5A0-0CFC-4B19-8903-51D0E6732392}">
            <xm:f>NOT(ISERROR(SEARCH("Effect",'Do Not Own'!#REF!)))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H6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I2"/>
  <sheetViews>
    <sheetView workbookViewId="0"/>
  </sheetViews>
  <sheetFormatPr defaultRowHeight="15" x14ac:dyDescent="0.25"/>
  <cols>
    <col min="1" max="2" width="10.42578125" bestFit="1" customWidth="1"/>
    <col min="6" max="6" width="27.5703125" bestFit="1" customWidth="1"/>
    <col min="7" max="7" width="18.7109375" bestFit="1" customWidth="1"/>
    <col min="9" max="9" width="15" bestFit="1" customWidth="1"/>
  </cols>
  <sheetData>
    <row r="1" spans="1:9" ht="20.25" thickBot="1" x14ac:dyDescent="0.35">
      <c r="A1" s="3" t="s">
        <v>2</v>
      </c>
      <c r="B1" s="4" t="s">
        <v>3</v>
      </c>
      <c r="C1" s="4" t="s">
        <v>4</v>
      </c>
      <c r="D1" s="3" t="s">
        <v>5</v>
      </c>
      <c r="E1" s="3" t="s">
        <v>6</v>
      </c>
      <c r="F1" s="3" t="s">
        <v>8</v>
      </c>
      <c r="G1" s="3" t="s">
        <v>9</v>
      </c>
      <c r="H1" s="3" t="s">
        <v>13</v>
      </c>
      <c r="I1" s="3" t="s">
        <v>17</v>
      </c>
    </row>
    <row r="2" spans="1:9" ht="15.75" thickTop="1" x14ac:dyDescent="0.25">
      <c r="A2">
        <v>100583476</v>
      </c>
      <c r="B2" s="7" t="s">
        <v>2220</v>
      </c>
      <c r="C2" s="1"/>
      <c r="D2" t="s">
        <v>2221</v>
      </c>
      <c r="E2" s="5" t="s">
        <v>2222</v>
      </c>
      <c r="F2" s="2" t="str">
        <f>HYPERLINK("https://aescripts.com/"&amp;E2)</f>
        <v>https://aescripts.com/umami</v>
      </c>
      <c r="G2" t="s">
        <v>116</v>
      </c>
      <c r="H2" t="s">
        <v>2223</v>
      </c>
    </row>
  </sheetData>
  <conditionalFormatting sqref="H2">
    <cfRule type="cellIs" dxfId="45" priority="1" operator="equal">
      <formula>"NO"</formula>
    </cfRule>
    <cfRule type="cellIs" dxfId="44" priority="2" operator="equal">
      <formula>"YES"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7">
    <tabColor theme="9" tint="0.79998168889431442"/>
  </sheetPr>
  <dimension ref="A1:AJ55"/>
  <sheetViews>
    <sheetView topLeftCell="N1" zoomScale="80" zoomScaleNormal="80" workbookViewId="0">
      <pane ySplit="1" topLeftCell="A2" activePane="bottomLeft" state="frozen"/>
      <selection pane="bottomLeft" activeCell="AG9" sqref="AG9"/>
    </sheetView>
  </sheetViews>
  <sheetFormatPr defaultRowHeight="15" x14ac:dyDescent="0.25"/>
  <cols>
    <col min="1" max="1" width="7.28515625" hidden="1" customWidth="1"/>
    <col min="2" max="2" width="8.42578125" hidden="1" customWidth="1"/>
    <col min="3" max="3" width="12.5703125" hidden="1" customWidth="1"/>
    <col min="4" max="4" width="10.42578125" hidden="1" customWidth="1"/>
    <col min="5" max="5" width="13.5703125" bestFit="1" customWidth="1"/>
    <col min="6" max="6" width="24.42578125" customWidth="1"/>
    <col min="7" max="7" width="26.42578125" customWidth="1"/>
    <col min="8" max="8" width="31.5703125" customWidth="1"/>
    <col min="9" max="9" width="25.7109375" hidden="1" customWidth="1"/>
    <col min="10" max="10" width="12" hidden="1" customWidth="1"/>
    <col min="11" max="11" width="24.42578125" hidden="1" customWidth="1"/>
    <col min="12" max="12" width="7.28515625" customWidth="1"/>
    <col min="13" max="13" width="4.85546875" customWidth="1"/>
    <col min="14" max="14" width="7.5703125" customWidth="1"/>
    <col min="15" max="15" width="9.85546875" customWidth="1"/>
    <col min="16" max="16" width="10.5703125" customWidth="1"/>
    <col min="17" max="17" width="12.140625" style="13" customWidth="1"/>
    <col min="18" max="18" width="17" style="11" customWidth="1"/>
    <col min="19" max="19" width="17.140625" hidden="1" customWidth="1"/>
    <col min="20" max="20" width="15.140625" hidden="1" customWidth="1"/>
    <col min="21" max="21" width="23.28515625" hidden="1" customWidth="1"/>
    <col min="22" max="22" width="18.5703125" hidden="1" customWidth="1"/>
    <col min="23" max="23" width="24.28515625" hidden="1" customWidth="1"/>
    <col min="24" max="24" width="21.28515625" hidden="1" customWidth="1"/>
    <col min="25" max="26" width="5.140625" style="1" hidden="1" customWidth="1"/>
    <col min="27" max="28" width="29.28515625" hidden="1" customWidth="1"/>
    <col min="29" max="29" width="27.85546875" hidden="1" customWidth="1"/>
    <col min="30" max="30" width="22.5703125" hidden="1" customWidth="1"/>
    <col min="31" max="31" width="4.28515625" customWidth="1"/>
    <col min="32" max="32" width="9.28515625" customWidth="1"/>
    <col min="33" max="33" width="23.5703125" customWidth="1"/>
    <col min="34" max="34" width="9.140625" customWidth="1"/>
    <col min="35" max="35" width="13.85546875" bestFit="1" customWidth="1"/>
    <col min="36" max="36" width="16.42578125" hidden="1" customWidth="1"/>
    <col min="37" max="41" width="9.140625" customWidth="1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B2" s="15">
        <v>1</v>
      </c>
      <c r="C2">
        <v>100806727</v>
      </c>
      <c r="D2" s="7">
        <v>43255</v>
      </c>
      <c r="E2" t="s">
        <v>64</v>
      </c>
      <c r="F2" t="s">
        <v>2224</v>
      </c>
      <c r="G2" t="s">
        <v>2225</v>
      </c>
      <c r="H2" t="s">
        <v>2226</v>
      </c>
      <c r="I2" s="50" t="str">
        <f>HYPERLINK("https://aescripts.com/"&amp;G2,G2)</f>
        <v>wobblebox</v>
      </c>
      <c r="J2" t="s">
        <v>116</v>
      </c>
      <c r="K2" s="2" t="str">
        <f>HYPERLINK("https://aescripts.com/downloadable/customer/products/",J2)</f>
        <v>No license required</v>
      </c>
      <c r="M2">
        <v>0</v>
      </c>
      <c r="N2" t="str">
        <f>IF(M2=1,"YES",IF(M2=0,"NO",""))</f>
        <v>NO</v>
      </c>
      <c r="Q2" s="13" t="s">
        <v>347</v>
      </c>
      <c r="S2" t="s">
        <v>2131</v>
      </c>
      <c r="T2" t="s">
        <v>2227</v>
      </c>
      <c r="U2" s="2" t="str">
        <f>IF($V2="",HYPERLINK("https://aescripts.com/"&amp;$G2,$G2&amp;" help"),HYPERLINK($V2,$G2&amp;" help"))</f>
        <v>wobblebox help</v>
      </c>
      <c r="V2" t="s">
        <v>2228</v>
      </c>
      <c r="W2" s="2" t="str">
        <f>HYPERLINK(Values!$B$3&amp;E2&amp;"\"&amp;$H2,"OWNED\"&amp;$E2&amp;"\"&amp;$H2&amp;"\")</f>
        <v>OWNED\Mike Overbeck\wobblebox_1.2\</v>
      </c>
      <c r="X2" s="2" t="s">
        <v>44</v>
      </c>
      <c r="Y2" s="15" t="s">
        <v>2229</v>
      </c>
      <c r="Z2" s="15" t="s">
        <v>2229</v>
      </c>
      <c r="AA2" s="2" t="str">
        <f>IF($Z2="s",HYPERLINK(Values!$C$47,Values!$A$46&amp;"\"&amp;Values!$A$17),IF($Z2="ui",HYPERLINK(Values!$C$48,Values!$A$46&amp;"\"&amp;Values!$A$18),IF($Z2="c",HYPERLINK(Values!$C$4,Values!$A$4),IF($Z2="p",HYPERLINK(Values!$C$50&amp;"\"&amp;$E2,Values!$A$46&amp;"\"&amp;Values!$A$20&amp;"\"&amp;$E2),IF($Z2="pr",HYPERLINK(Values!$C$49,Values!$A$46&amp;"\"&amp;Values!$A$19),IF($Z2="ex",HYPERLINK(Values!$B$54,Values!$A$53&amp;" folder "&amp;$G2),IF($Z2="","What type of script is it?",IF($Z2="mc",HYPERLINK(Values!$B$57&amp;"\"&amp;$E2,Values!$A$55&amp;" "&amp;$E2&amp;"\"&amp;$G2),HYPERLINK(Values!$B$3&amp;E2&amp;"\"&amp;$H2,"OWNED\"&amp;$E2&amp;"\"&amp;$H2&amp;"\")))))))))</f>
        <v>CC 2018\Presets</v>
      </c>
      <c r="AB2" s="2" t="str">
        <f>IF($Z2="s",HYPERLINK(Values!$C$42,Values!$A$40&amp;"\"&amp;Values!$A$17),IF($Z2="ui",HYPERLINK(Values!$C$43,Values!$A$40&amp;"\"&amp;Values!$A$18),IF($Z2="c",HYPERLINK(Values!$C$4,Values!$A$4),IF($Z2="p",HYPERLINK(Values!$C$45&amp;"\"&amp;$E2,Values!$A$40&amp;"\"&amp;Values!$A$20&amp;"\"&amp;$E2),IF($Z2="pr",HYPERLINK(Values!$C$43,Values!$A$40&amp;"\"&amp;Values!$A$19),IF($Z2="ex",HYPERLINK(Values!$B$54,Values!$A$53&amp;" folder "&amp;$G2),IF($Z2="","What type of script is it?",IF($Z2="mc",HYPERLINK(Values!$B$57&amp;"\"&amp;$E2,Values!$A$55&amp;" "&amp;$E2&amp;"\"&amp;$G2),HYPERLINK(Values!$B$3&amp;F2&amp;"\"&amp;$H2,"OWNED\"&amp;$E2&amp;"\"&amp;$H2&amp;"\")))))))))</f>
        <v>CC 2017\Presets</v>
      </c>
      <c r="AC2" s="2" t="str">
        <f>IF($M2=0,"CS6 unsupported",IF(AND($M2=1,$Z2="s"),HYPERLINK(Values!$C$17,Values!$A$15&amp;"\"&amp;Values!$A$17),IF(AND($M2=1,$Z2="ui"),HYPERLINK(Values!$C$18,Values!$A$15&amp;"\"&amp;Values!$A$18),IF(AND($M2=1,$Z2="c"),HYPERLINK(Values!$C$4,Values!$A$4),IF(AND($M2=1,$Z2="p"),HYPERLINK(Values!$C$20&amp;"\"&amp;$E2,Values!$A$15&amp;"\"&amp;Values!$A$20&amp;"\"&amp;$E2),IF(AND($M2=1,$Z2="pr"),HYPERLINK(Values!$C$19,Values!$A$15&amp;"\"&amp;Values!$A$19),IF(AND($M2=1,$Z2="mc"),HYPERLINK(Values!$B$56,Values!$A$55&amp;" "&amp;$G2),IF(AND($M2=1,$Z2=""),"What type of script is it?",HYPERLINK(Values!$B$3&amp;E2&amp;"\"&amp;$H2,"OWNED\"&amp;$E2&amp;"\"&amp;$H2&amp;"\")))))))))</f>
        <v>CS6 unsupported</v>
      </c>
      <c r="AF2" t="s">
        <v>2230</v>
      </c>
    </row>
    <row r="3" spans="1:36" x14ac:dyDescent="0.25">
      <c r="B3" s="15"/>
      <c r="D3" s="7"/>
      <c r="E3" t="s">
        <v>2231</v>
      </c>
      <c r="I3" s="50">
        <f>HYPERLINK("https://aescripts.com/"&amp;G3,G3)</f>
        <v>0</v>
      </c>
      <c r="K3" s="2">
        <f>HYPERLINK("https://aescripts.com/downloadable/customer/products/",J3)</f>
        <v>0</v>
      </c>
      <c r="N3" t="str">
        <f>IF(M3=1,"YES",IF(M3=0,"NO",""))</f>
        <v>NO</v>
      </c>
      <c r="U3" s="2" t="str">
        <f>IF($V3="",HYPERLINK("https://aescripts.com/"&amp;$G3,$G3&amp;" help"),HYPERLINK($V3,$G3&amp;" help"))</f>
        <v xml:space="preserve"> help</v>
      </c>
      <c r="W3" s="2" t="str">
        <f>HYPERLINK(Values!$B$3&amp;E3&amp;"\"&amp;$H3,"OWNED\"&amp;$E3&amp;"\"&amp;$H3&amp;"\")</f>
        <v>OWNED\Evan Abrams\\</v>
      </c>
      <c r="X3" s="2"/>
      <c r="Y3" s="15"/>
      <c r="Z3" s="15"/>
      <c r="AA3" s="2" t="str">
        <f>IF($Z3="s",HYPERLINK(Values!$C$47,Values!$A$46&amp;"\"&amp;Values!$A$17),IF($Z3="ui",HYPERLINK(Values!$C$48,Values!$A$46&amp;"\"&amp;Values!$A$18),IF($Z3="c",HYPERLINK(Values!$C$4,Values!$A$4),IF($Z3="p",HYPERLINK(Values!$C$50&amp;"\"&amp;$E3,Values!$A$46&amp;"\"&amp;Values!$A$20&amp;"\"&amp;$E3),IF($Z3="pr",HYPERLINK(Values!$C$49,Values!$A$46&amp;"\"&amp;Values!$A$19),IF($Z3="ex",HYPERLINK(Values!$B$54,Values!$A$53&amp;" folder "&amp;$G3),IF($Z3="","What type of script is it?",IF($Z3="mc",HYPERLINK(Values!$B$57&amp;"\"&amp;$E3,Values!$A$55&amp;" "&amp;$E3&amp;"\"&amp;$G3),HYPERLINK(Values!$B$3&amp;E3&amp;"\"&amp;$H3,"OWNED\"&amp;$E3&amp;"\"&amp;$H3&amp;"\")))))))))</f>
        <v>What type of script is it?</v>
      </c>
      <c r="AB3" s="2" t="str">
        <f>IF($Z3="s",HYPERLINK(Values!$C$42,Values!$A$40&amp;"\"&amp;Values!$A$17),IF($Z3="ui",HYPERLINK(Values!$C$43,Values!$A$40&amp;"\"&amp;Values!$A$18),IF($Z3="c",HYPERLINK(Values!$C$4,Values!$A$4),IF($Z3="p",HYPERLINK(Values!$C$45&amp;"\"&amp;$E3,Values!$A$40&amp;"\"&amp;Values!$A$20&amp;"\"&amp;$E3),IF($Z3="pr",HYPERLINK(Values!$C$43,Values!$A$40&amp;"\"&amp;Values!$A$19),IF($Z3="ex",HYPERLINK(Values!$B$54,Values!$A$53&amp;" folder "&amp;$G3),IF($Z3="","What type of script is it?",IF($Z3="mc",HYPERLINK(Values!$B$57&amp;"\"&amp;$E3,Values!$A$55&amp;" "&amp;$E3&amp;"\"&amp;$G3),HYPERLINK(Values!$B$3&amp;F3&amp;"\"&amp;$H3,"OWNED\"&amp;$E3&amp;"\"&amp;$H3&amp;"\")))))))))</f>
        <v>What type of script is it?</v>
      </c>
      <c r="AC3" s="2" t="str">
        <f>IF($M3=0,"CS6 unsupported",IF(AND($M3=1,$Z3="s"),HYPERLINK(Values!$C$17,Values!$A$15&amp;"\"&amp;Values!$A$17),IF(AND($M3=1,$Z3="ui"),HYPERLINK(Values!$C$18,Values!$A$15&amp;"\"&amp;Values!$A$18),IF(AND($M3=1,$Z3="c"),HYPERLINK(Values!$C$4,Values!$A$4),IF(AND($M3=1,$Z3="p"),HYPERLINK(Values!$C$20&amp;"\"&amp;$E3,Values!$A$15&amp;"\"&amp;Values!$A$20&amp;"\"&amp;$E3),IF(AND($M3=1,$Z3="pr"),HYPERLINK(Values!$C$19,Values!$A$15&amp;"\"&amp;Values!$A$19),IF(AND($M3=1,$Z3="mc"),HYPERLINK(Values!$B$56,Values!$A$55&amp;" "&amp;$G3),IF(AND($M3=1,$Z3=""),"What type of script is it?",HYPERLINK(Values!$B$3&amp;E3&amp;"\"&amp;$H3,"OWNED\"&amp;$E3&amp;"\"&amp;$H3&amp;"\")))))))))</f>
        <v>CS6 unsupported</v>
      </c>
    </row>
    <row r="4" spans="1:36" x14ac:dyDescent="0.25">
      <c r="Y4" s="15"/>
      <c r="Z4" s="15"/>
    </row>
    <row r="5" spans="1:36" x14ac:dyDescent="0.25">
      <c r="Y5" s="15"/>
      <c r="Z5" s="15"/>
    </row>
    <row r="6" spans="1:36" x14ac:dyDescent="0.25">
      <c r="Y6" s="15"/>
      <c r="Z6" s="15"/>
    </row>
    <row r="7" spans="1:36" x14ac:dyDescent="0.25">
      <c r="Y7" s="15"/>
      <c r="Z7" s="15"/>
    </row>
    <row r="8" spans="1:36" x14ac:dyDescent="0.25">
      <c r="Y8" s="15"/>
      <c r="Z8" s="15"/>
    </row>
    <row r="9" spans="1:36" x14ac:dyDescent="0.25">
      <c r="Y9" s="15"/>
      <c r="Z9" s="15"/>
    </row>
    <row r="10" spans="1:36" x14ac:dyDescent="0.25">
      <c r="I10" s="11" t="s">
        <v>2028</v>
      </c>
      <c r="Y10" s="15"/>
      <c r="Z10" s="15"/>
    </row>
    <row r="11" spans="1:36" x14ac:dyDescent="0.25">
      <c r="Y11" s="15"/>
      <c r="Z11" s="15"/>
    </row>
    <row r="12" spans="1:36" x14ac:dyDescent="0.25">
      <c r="Y12" s="15"/>
      <c r="Z12" s="15"/>
    </row>
    <row r="13" spans="1:36" x14ac:dyDescent="0.25">
      <c r="Y13" s="15"/>
      <c r="Z13" s="15"/>
    </row>
    <row r="14" spans="1:36" x14ac:dyDescent="0.25">
      <c r="Y14" s="15"/>
      <c r="Z14" s="15"/>
    </row>
    <row r="15" spans="1:36" x14ac:dyDescent="0.25">
      <c r="Y15" s="15"/>
      <c r="Z15" s="15"/>
    </row>
    <row r="16" spans="1:36" x14ac:dyDescent="0.25">
      <c r="Y16" s="15"/>
      <c r="Z16" s="15"/>
    </row>
    <row r="17" spans="8:26" x14ac:dyDescent="0.25">
      <c r="Y17" s="15"/>
      <c r="Z17" s="15"/>
    </row>
    <row r="18" spans="8:26" x14ac:dyDescent="0.25">
      <c r="Y18" s="15"/>
      <c r="Z18" s="15"/>
    </row>
    <row r="19" spans="8:26" x14ac:dyDescent="0.25">
      <c r="Y19" s="15"/>
      <c r="Z19" s="15"/>
    </row>
    <row r="20" spans="8:26" x14ac:dyDescent="0.25">
      <c r="Y20" s="15"/>
      <c r="Z20" s="15"/>
    </row>
    <row r="21" spans="8:26" x14ac:dyDescent="0.25">
      <c r="Y21" s="15"/>
      <c r="Z21" s="15"/>
    </row>
    <row r="22" spans="8:26" x14ac:dyDescent="0.25">
      <c r="H22" s="5"/>
      <c r="Y22" s="15"/>
      <c r="Z22" s="15"/>
    </row>
    <row r="23" spans="8:26" x14ac:dyDescent="0.25">
      <c r="Y23" s="15"/>
      <c r="Z23" s="15"/>
    </row>
    <row r="24" spans="8:26" x14ac:dyDescent="0.25">
      <c r="Y24" s="15"/>
      <c r="Z24" s="15"/>
    </row>
    <row r="25" spans="8:26" x14ac:dyDescent="0.25">
      <c r="Y25" s="15"/>
      <c r="Z25" s="15"/>
    </row>
    <row r="26" spans="8:26" x14ac:dyDescent="0.25">
      <c r="Y26" s="15"/>
      <c r="Z26" s="15"/>
    </row>
    <row r="27" spans="8:26" x14ac:dyDescent="0.25">
      <c r="Y27" s="15"/>
      <c r="Z27" s="15"/>
    </row>
    <row r="28" spans="8:26" x14ac:dyDescent="0.25">
      <c r="Y28" s="15"/>
      <c r="Z28" s="15"/>
    </row>
    <row r="29" spans="8:26" x14ac:dyDescent="0.25">
      <c r="Y29" s="15"/>
      <c r="Z29" s="15"/>
    </row>
    <row r="30" spans="8:26" x14ac:dyDescent="0.25">
      <c r="Y30" s="15"/>
      <c r="Z30" s="15"/>
    </row>
    <row r="31" spans="8:26" x14ac:dyDescent="0.25">
      <c r="Y31" s="15"/>
      <c r="Z31" s="15"/>
    </row>
    <row r="32" spans="8:26" x14ac:dyDescent="0.25">
      <c r="Y32" s="15"/>
      <c r="Z32" s="15"/>
    </row>
    <row r="33" spans="8:26" x14ac:dyDescent="0.25">
      <c r="Y33" s="15"/>
      <c r="Z33" s="15"/>
    </row>
    <row r="34" spans="8:26" x14ac:dyDescent="0.25">
      <c r="Y34" s="15"/>
      <c r="Z34" s="15"/>
    </row>
    <row r="35" spans="8:26" x14ac:dyDescent="0.25">
      <c r="Y35" s="15"/>
      <c r="Z35" s="15"/>
    </row>
    <row r="36" spans="8:26" x14ac:dyDescent="0.25">
      <c r="Y36" s="15"/>
      <c r="Z36" s="15"/>
    </row>
    <row r="37" spans="8:26" x14ac:dyDescent="0.25">
      <c r="Y37" s="15"/>
      <c r="Z37" s="15"/>
    </row>
    <row r="38" spans="8:26" x14ac:dyDescent="0.25">
      <c r="H38" s="5"/>
      <c r="Y38" s="15"/>
      <c r="Z38" s="15"/>
    </row>
    <row r="39" spans="8:26" x14ac:dyDescent="0.25">
      <c r="Y39" s="15"/>
      <c r="Z39" s="15"/>
    </row>
    <row r="40" spans="8:26" x14ac:dyDescent="0.25">
      <c r="Y40" s="15"/>
      <c r="Z40" s="15"/>
    </row>
    <row r="41" spans="8:26" x14ac:dyDescent="0.25">
      <c r="Y41" s="15"/>
      <c r="Z41" s="15"/>
    </row>
    <row r="42" spans="8:26" x14ac:dyDescent="0.25">
      <c r="Y42" s="15"/>
      <c r="Z42" s="15"/>
    </row>
    <row r="43" spans="8:26" x14ac:dyDescent="0.25">
      <c r="Y43" s="15"/>
      <c r="Z43" s="15"/>
    </row>
    <row r="44" spans="8:26" x14ac:dyDescent="0.25">
      <c r="Y44" s="15"/>
      <c r="Z44" s="15"/>
    </row>
    <row r="45" spans="8:26" x14ac:dyDescent="0.25">
      <c r="Y45" s="15"/>
      <c r="Z45" s="15"/>
    </row>
    <row r="46" spans="8:26" x14ac:dyDescent="0.25">
      <c r="Y46" s="15"/>
      <c r="Z46" s="15"/>
    </row>
    <row r="47" spans="8:26" x14ac:dyDescent="0.25">
      <c r="Y47" s="15"/>
      <c r="Z47" s="15"/>
    </row>
    <row r="48" spans="8:26" x14ac:dyDescent="0.25">
      <c r="Y48" s="15"/>
      <c r="Z48" s="15"/>
    </row>
    <row r="49" spans="25:26" x14ac:dyDescent="0.25">
      <c r="Y49" s="15"/>
      <c r="Z49" s="15"/>
    </row>
    <row r="50" spans="25:26" x14ac:dyDescent="0.25">
      <c r="Y50" s="15"/>
      <c r="Z50" s="15"/>
    </row>
    <row r="51" spans="25:26" x14ac:dyDescent="0.25">
      <c r="Y51" s="15"/>
      <c r="Z51" s="15"/>
    </row>
    <row r="52" spans="25:26" x14ac:dyDescent="0.25">
      <c r="Y52" s="15"/>
      <c r="Z52" s="15"/>
    </row>
    <row r="53" spans="25:26" x14ac:dyDescent="0.25">
      <c r="Y53" s="15"/>
      <c r="Z53" s="15"/>
    </row>
    <row r="54" spans="25:26" x14ac:dyDescent="0.25">
      <c r="Y54" s="15"/>
      <c r="Z54" s="15"/>
    </row>
    <row r="55" spans="25:26" x14ac:dyDescent="0.25">
      <c r="Y55" s="15"/>
      <c r="Z55" s="15"/>
    </row>
  </sheetData>
  <conditionalFormatting sqref="P4:P244">
    <cfRule type="cellIs" dxfId="43" priority="59" operator="equal">
      <formula>"NO"</formula>
    </cfRule>
    <cfRule type="cellIs" dxfId="42" priority="60" operator="equal">
      <formula>"YES"</formula>
    </cfRule>
  </conditionalFormatting>
  <conditionalFormatting sqref="O11">
    <cfRule type="cellIs" dxfId="41" priority="41" operator="equal">
      <formula>"&gt; CS3"</formula>
    </cfRule>
    <cfRule type="cellIs" dxfId="40" priority="42" operator="equal">
      <formula>"&gt; CS4"</formula>
    </cfRule>
    <cfRule type="cellIs" dxfId="39" priority="45" operator="equal">
      <formula>"NO"</formula>
    </cfRule>
    <cfRule type="cellIs" dxfId="38" priority="46" operator="equal">
      <formula>"YES"</formula>
    </cfRule>
  </conditionalFormatting>
  <conditionalFormatting sqref="O11">
    <cfRule type="cellIs" dxfId="37" priority="43" operator="equal">
      <formula>"&gt; CC 2014"</formula>
    </cfRule>
    <cfRule type="cellIs" dxfId="36" priority="44" operator="equal">
      <formula>"&gt; CC"</formula>
    </cfRule>
  </conditionalFormatting>
  <conditionalFormatting sqref="N2:P2">
    <cfRule type="cellIs" dxfId="35" priority="38" operator="equal">
      <formula>"NO"</formula>
    </cfRule>
    <cfRule type="cellIs" dxfId="34" priority="39" operator="equal">
      <formula>"YES"</formula>
    </cfRule>
  </conditionalFormatting>
  <conditionalFormatting sqref="AC2">
    <cfRule type="cellIs" dxfId="33" priority="29" operator="equal">
      <formula>"CS6 unsupported"</formula>
    </cfRule>
    <cfRule type="cellIs" dxfId="32" priority="30" stopIfTrue="1" operator="equal">
      <formula>"""---"""</formula>
    </cfRule>
    <cfRule type="containsText" dxfId="31" priority="31" operator="containsText" text="ERROR">
      <formula>NOT(ISERROR(SEARCH("ERROR",AC2)))</formula>
    </cfRule>
  </conditionalFormatting>
  <conditionalFormatting sqref="Y4:Z1048576 Y2:Z2">
    <cfRule type="cellIs" dxfId="30" priority="28" operator="equal">
      <formula>"pr"</formula>
    </cfRule>
    <cfRule type="cellIs" dxfId="29" priority="32" operator="equal">
      <formula>"p"</formula>
    </cfRule>
    <cfRule type="cellIs" dxfId="28" priority="33" operator="equal">
      <formula>"ex"</formula>
    </cfRule>
    <cfRule type="cellIs" dxfId="27" priority="34" operator="equal">
      <formula>"s"</formula>
    </cfRule>
    <cfRule type="cellIs" dxfId="26" priority="35" operator="equal">
      <formula>"ui"</formula>
    </cfRule>
    <cfRule type="cellIs" dxfId="25" priority="36" operator="equal">
      <formula>"c"</formula>
    </cfRule>
  </conditionalFormatting>
  <conditionalFormatting sqref="N3:P3">
    <cfRule type="cellIs" dxfId="24" priority="11" operator="equal">
      <formula>"NO"</formula>
    </cfRule>
    <cfRule type="cellIs" dxfId="23" priority="12" operator="equal">
      <formula>"YES"</formula>
    </cfRule>
  </conditionalFormatting>
  <conditionalFormatting sqref="AC3">
    <cfRule type="cellIs" dxfId="22" priority="2" operator="equal">
      <formula>"CS6 unsupported"</formula>
    </cfRule>
    <cfRule type="cellIs" dxfId="21" priority="3" stopIfTrue="1" operator="equal">
      <formula>"""---"""</formula>
    </cfRule>
    <cfRule type="containsText" dxfId="20" priority="4" operator="containsText" text="ERROR">
      <formula>NOT(ISERROR(SEARCH("ERROR",AC3)))</formula>
    </cfRule>
  </conditionalFormatting>
  <conditionalFormatting sqref="Y3:Z3">
    <cfRule type="cellIs" dxfId="19" priority="1" operator="equal">
      <formula>"pr"</formula>
    </cfRule>
    <cfRule type="cellIs" dxfId="18" priority="5" operator="equal">
      <formula>"p"</formula>
    </cfRule>
    <cfRule type="cellIs" dxfId="17" priority="6" operator="equal">
      <formula>"ex"</formula>
    </cfRule>
    <cfRule type="cellIs" dxfId="16" priority="7" operator="equal">
      <formula>"s"</formula>
    </cfRule>
    <cfRule type="cellIs" dxfId="15" priority="8" operator="equal">
      <formula>"ui"</formula>
    </cfRule>
    <cfRule type="cellIs" dxfId="14" priority="9" operator="equal">
      <formula>"c"</formula>
    </cfRule>
  </conditionalFormatting>
  <pageMargins left="0.7" right="0.7" top="0.75" bottom="0.75" header="0.3" footer="0.3"/>
  <pageSetup orientation="portrait" horizontalDpi="0" verticalDpi="0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" operator="containsText" text="Effect" id="{FA6BA846-B03D-494E-A030-322787114492}">
            <xm:f>NOT(ISERROR(SEARCH("Effect",'No License required_CS6'!N9)))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N2:O2</xm:sqref>
        </x14:conditionalFormatting>
        <x14:conditionalFormatting xmlns:xm="http://schemas.microsoft.com/office/excel/2006/main">
          <x14:cfRule type="containsText" priority="10" operator="containsText" text="Effect" id="{30577AFA-18F8-42C1-A883-F9C4DC582A29}">
            <xm:f>NOT(ISERROR(SEARCH("Effect",'No License required_CS6'!N8)))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m:sqref>N3:O3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J2"/>
  <sheetViews>
    <sheetView topLeftCell="E1" workbookViewId="0">
      <selection activeCell="O5" sqref="O5"/>
    </sheetView>
  </sheetViews>
  <sheetFormatPr defaultRowHeight="15" x14ac:dyDescent="0.25"/>
  <cols>
    <col min="1" max="1" width="7.140625" hidden="1" customWidth="1"/>
    <col min="2" max="2" width="8" hidden="1" customWidth="1"/>
    <col min="3" max="3" width="12.28515625" hidden="1" customWidth="1"/>
    <col min="4" max="4" width="8.85546875" hidden="1" customWidth="1"/>
    <col min="5" max="5" width="11.5703125" customWidth="1"/>
    <col min="6" max="6" width="10.140625" customWidth="1"/>
    <col min="7" max="7" width="8" customWidth="1"/>
    <col min="8" max="8" width="17" customWidth="1"/>
    <col min="9" max="9" width="14.7109375" hidden="1" customWidth="1"/>
    <col min="10" max="10" width="11.7109375" hidden="1" customWidth="1"/>
    <col min="11" max="11" width="24" hidden="1" customWidth="1"/>
    <col min="12" max="12" width="7.140625" customWidth="1"/>
    <col min="13" max="13" width="4.7109375" customWidth="1"/>
    <col min="14" max="14" width="7.42578125" customWidth="1"/>
    <col min="15" max="15" width="9.42578125" customWidth="1"/>
    <col min="16" max="16" width="10.140625" customWidth="1"/>
    <col min="17" max="17" width="12" customWidth="1"/>
    <col min="18" max="18" width="16.7109375" customWidth="1"/>
    <col min="19" max="19" width="16.85546875" hidden="1" customWidth="1"/>
    <col min="20" max="20" width="8.42578125" hidden="1" customWidth="1"/>
    <col min="21" max="21" width="17.7109375" hidden="1" customWidth="1"/>
    <col min="22" max="22" width="18.42578125" hidden="1" customWidth="1"/>
    <col min="23" max="23" width="22.28515625" hidden="1" customWidth="1"/>
    <col min="24" max="24" width="20.85546875" hidden="1" customWidth="1"/>
    <col min="25" max="25" width="5.140625" hidden="1" customWidth="1"/>
    <col min="26" max="26" width="5" hidden="1" customWidth="1"/>
    <col min="27" max="28" width="36.5703125" hidden="1" customWidth="1"/>
    <col min="29" max="29" width="27.85546875" hidden="1" customWidth="1"/>
    <col min="30" max="30" width="19.28515625" hidden="1" customWidth="1"/>
    <col min="31" max="31" width="13.28515625" bestFit="1" customWidth="1"/>
    <col min="32" max="32" width="10.42578125" customWidth="1"/>
    <col min="33" max="33" width="24.28515625" customWidth="1"/>
    <col min="34" max="34" width="8" customWidth="1"/>
    <col min="35" max="35" width="9.140625" customWidth="1"/>
    <col min="36" max="36" width="13.85546875" hidden="1" customWidth="1"/>
    <col min="37" max="40" width="9.140625" customWidth="1"/>
  </cols>
  <sheetData>
    <row r="1" spans="1:36" s="78" customFormat="1" ht="15.75" thickBot="1" x14ac:dyDescent="0.3">
      <c r="A1" s="95" t="s">
        <v>0</v>
      </c>
      <c r="B1" s="95" t="s">
        <v>1</v>
      </c>
      <c r="C1" s="95" t="s">
        <v>2</v>
      </c>
      <c r="D1" s="95" t="s">
        <v>3</v>
      </c>
      <c r="E1" s="95" t="s">
        <v>4</v>
      </c>
      <c r="F1" s="95" t="s">
        <v>5</v>
      </c>
      <c r="G1" s="95" t="s">
        <v>6</v>
      </c>
      <c r="H1" s="95" t="s">
        <v>7</v>
      </c>
      <c r="I1" s="95" t="s">
        <v>8</v>
      </c>
      <c r="J1" s="95" t="s">
        <v>9</v>
      </c>
      <c r="K1" s="95" t="s">
        <v>10</v>
      </c>
      <c r="L1" s="95" t="s">
        <v>11</v>
      </c>
      <c r="M1" s="95" t="s">
        <v>12</v>
      </c>
      <c r="N1" s="95" t="s">
        <v>13</v>
      </c>
      <c r="O1" s="95" t="s">
        <v>14</v>
      </c>
      <c r="P1" s="95" t="s">
        <v>15</v>
      </c>
      <c r="Q1" s="95" t="s">
        <v>16</v>
      </c>
      <c r="R1" s="95" t="s">
        <v>17</v>
      </c>
      <c r="S1" s="95" t="s">
        <v>18</v>
      </c>
      <c r="T1" s="95" t="s">
        <v>19</v>
      </c>
      <c r="U1" s="95" t="s">
        <v>20</v>
      </c>
      <c r="V1" s="95" t="s">
        <v>21</v>
      </c>
      <c r="W1" s="95" t="s">
        <v>22</v>
      </c>
      <c r="X1" s="95" t="s">
        <v>23</v>
      </c>
      <c r="Y1" s="95" t="s">
        <v>24</v>
      </c>
      <c r="Z1" s="95" t="s">
        <v>25</v>
      </c>
      <c r="AA1" s="95" t="s">
        <v>26</v>
      </c>
      <c r="AB1" s="95" t="s">
        <v>27</v>
      </c>
      <c r="AC1" s="95" t="s">
        <v>28</v>
      </c>
      <c r="AD1" s="95" t="s">
        <v>29</v>
      </c>
      <c r="AE1" s="95" t="s">
        <v>30</v>
      </c>
      <c r="AF1" s="95" t="s">
        <v>31</v>
      </c>
      <c r="AG1" s="95" t="s">
        <v>32</v>
      </c>
      <c r="AH1" s="95" t="s">
        <v>33</v>
      </c>
      <c r="AI1" s="95" t="s">
        <v>34</v>
      </c>
      <c r="AJ1" s="95" t="s">
        <v>35</v>
      </c>
    </row>
    <row r="2" spans="1:36" ht="15.75" thickTop="1" x14ac:dyDescent="0.25">
      <c r="E2" t="s">
        <v>2232</v>
      </c>
      <c r="I2" s="2" t="s">
        <v>2233</v>
      </c>
      <c r="X2" s="2" t="s">
        <v>44</v>
      </c>
      <c r="AA2" t="s">
        <v>2234</v>
      </c>
      <c r="AC2" t="s">
        <v>2234</v>
      </c>
    </row>
  </sheetData>
  <hyperlinks>
    <hyperlink ref="I2" r:id="rId1" xr:uid="{00000000-0004-0000-0B00-000000000000}"/>
  </hyperlinks>
  <pageMargins left="0.7" right="0.7" top="0.75" bottom="0.75" header="0.3" footer="0.3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9"/>
  <dimension ref="A1:C76"/>
  <sheetViews>
    <sheetView workbookViewId="0">
      <selection activeCell="E1" sqref="A1:XFD1048576"/>
    </sheetView>
  </sheetViews>
  <sheetFormatPr defaultRowHeight="15" x14ac:dyDescent="0.25"/>
  <cols>
    <col min="1" max="1" width="53.5703125" customWidth="1"/>
    <col min="2" max="2" width="89.85546875" customWidth="1"/>
    <col min="3" max="3" width="79.5703125" customWidth="1"/>
    <col min="4" max="4" width="9.140625" customWidth="1"/>
    <col min="9" max="11" width="9.140625" customWidth="1"/>
    <col min="19" max="30" width="9.140625" customWidth="1"/>
    <col min="36" max="36" width="9.140625" customWidth="1"/>
  </cols>
  <sheetData>
    <row r="1" spans="1:3" x14ac:dyDescent="0.25">
      <c r="A1" t="s">
        <v>2235</v>
      </c>
      <c r="B1" s="75" t="s">
        <v>2236</v>
      </c>
      <c r="C1" s="79">
        <v>1.37</v>
      </c>
    </row>
    <row r="2" spans="1:3" x14ac:dyDescent="0.25">
      <c r="A2" t="s">
        <v>2237</v>
      </c>
      <c r="B2" t="s">
        <v>2238</v>
      </c>
      <c r="C2" t="s">
        <v>2239</v>
      </c>
    </row>
    <row r="3" spans="1:3" x14ac:dyDescent="0.25">
      <c r="A3" t="s">
        <v>2240</v>
      </c>
      <c r="B3" t="s">
        <v>2241</v>
      </c>
      <c r="C3" t="s">
        <v>2241</v>
      </c>
    </row>
    <row r="4" spans="1:3" x14ac:dyDescent="0.25">
      <c r="A4" t="s">
        <v>2242</v>
      </c>
      <c r="B4" t="s">
        <v>2243</v>
      </c>
      <c r="C4" t="s">
        <v>2243</v>
      </c>
    </row>
    <row r="5" spans="1:3" x14ac:dyDescent="0.25">
      <c r="A5" t="s">
        <v>2244</v>
      </c>
      <c r="B5" t="s">
        <v>2245</v>
      </c>
    </row>
    <row r="6" spans="1:3" x14ac:dyDescent="0.25">
      <c r="A6" t="s">
        <v>2246</v>
      </c>
      <c r="B6" t="s">
        <v>2247</v>
      </c>
      <c r="C6" t="s">
        <v>2247</v>
      </c>
    </row>
    <row r="7" spans="1:3" x14ac:dyDescent="0.25">
      <c r="A7" t="s">
        <v>2248</v>
      </c>
      <c r="B7" t="s">
        <v>2249</v>
      </c>
      <c r="C7" t="s">
        <v>2249</v>
      </c>
    </row>
    <row r="8" spans="1:3" x14ac:dyDescent="0.25">
      <c r="A8" t="s">
        <v>2250</v>
      </c>
      <c r="B8" t="str">
        <f>CONCATENATE("P:\CC_NO\AE_ADD_ONS\"&amp;A8)</f>
        <v>P:\CC_NO\AE_ADD_ONS\OWNED\Videohive.net</v>
      </c>
      <c r="C8" t="s">
        <v>2251</v>
      </c>
    </row>
    <row r="9" spans="1:3" x14ac:dyDescent="0.25">
      <c r="A9" t="s">
        <v>2252</v>
      </c>
      <c r="B9" t="str">
        <f>CONCATENATE("P:\CC_NO\AE_ADD_ONS\"&amp;A9)</f>
        <v>P:\CC_NO\AE_ADD_ONS\OWNED\Video Copilot</v>
      </c>
      <c r="C9" t="s">
        <v>2253</v>
      </c>
    </row>
    <row r="10" spans="1:3" x14ac:dyDescent="0.25">
      <c r="A10" t="s">
        <v>2254</v>
      </c>
      <c r="B10" t="s">
        <v>2255</v>
      </c>
      <c r="C10" t="s">
        <v>2255</v>
      </c>
    </row>
    <row r="12" spans="1:3" x14ac:dyDescent="0.25">
      <c r="A12" t="s">
        <v>2256</v>
      </c>
      <c r="B12" t="s">
        <v>2257</v>
      </c>
      <c r="C12" t="s">
        <v>2258</v>
      </c>
    </row>
    <row r="13" spans="1:3" x14ac:dyDescent="0.25">
      <c r="A13" t="s">
        <v>2259</v>
      </c>
      <c r="B13" t="str">
        <f>CONCATENATE($B$12&amp;$A$13)</f>
        <v>C:\Program Files\Adobe\Adobe After Effects</v>
      </c>
      <c r="C13" t="s">
        <v>2260</v>
      </c>
    </row>
    <row r="14" spans="1:3" x14ac:dyDescent="0.25">
      <c r="A14" t="s">
        <v>2261</v>
      </c>
      <c r="B14" t="s">
        <v>2262</v>
      </c>
    </row>
    <row r="15" spans="1:3" s="54" customFormat="1" x14ac:dyDescent="0.25">
      <c r="A15" s="54" t="s">
        <v>13</v>
      </c>
      <c r="B15" s="54" t="str">
        <f>CONCATENATE($B$12&amp;$A$13&amp;" "&amp;$A$15&amp;"\")</f>
        <v>C:\Program Files\Adobe\Adobe After Effects CS6\</v>
      </c>
      <c r="C15" s="54" t="s">
        <v>2263</v>
      </c>
    </row>
    <row r="16" spans="1:3" x14ac:dyDescent="0.25">
      <c r="A16" t="s">
        <v>2264</v>
      </c>
      <c r="B16" t="str">
        <f>CONCATENATE($B$12&amp;$A$13&amp;" "&amp;$A$15&amp;"\"&amp;$A$16&amp;"\")</f>
        <v>C:\Program Files\Adobe\Adobe After Effects CS6\Support Files\</v>
      </c>
      <c r="C16" t="s">
        <v>2265</v>
      </c>
    </row>
    <row r="17" spans="1:3" x14ac:dyDescent="0.25">
      <c r="A17" t="s">
        <v>2266</v>
      </c>
      <c r="B17" t="str">
        <f>CONCATENATE($B$12&amp;$A$13&amp;" "&amp;$A$15&amp;"\"&amp;$A$16&amp;"\"&amp;$A17)</f>
        <v>C:\Program Files\Adobe\Adobe After Effects CS6\Support Files\Scripts</v>
      </c>
      <c r="C17" t="s">
        <v>2267</v>
      </c>
    </row>
    <row r="18" spans="1:3" x14ac:dyDescent="0.25">
      <c r="A18" t="s">
        <v>2268</v>
      </c>
      <c r="B18" t="str">
        <f>CONCATENATE($B$12&amp;$A$13&amp;" "&amp;$A$15&amp;"\"&amp;$A$16&amp;"\"&amp;A$17&amp;"\"&amp;$A$18)</f>
        <v>C:\Program Files\Adobe\Adobe After Effects CS6\Support Files\Scripts\ScriptUI Panels</v>
      </c>
      <c r="C18" t="s">
        <v>2269</v>
      </c>
    </row>
    <row r="19" spans="1:3" x14ac:dyDescent="0.25">
      <c r="A19" t="s">
        <v>2270</v>
      </c>
      <c r="B19" t="str">
        <f>CONCATENATE($B$12&amp;$A$13&amp;" "&amp;$A$15&amp;"\"&amp;$A$16&amp;"\"&amp;$A19)</f>
        <v>C:\Program Files\Adobe\Adobe After Effects CS6\Support Files\Presets</v>
      </c>
      <c r="C19" t="s">
        <v>2271</v>
      </c>
    </row>
    <row r="20" spans="1:3" x14ac:dyDescent="0.25">
      <c r="A20" t="s">
        <v>2272</v>
      </c>
      <c r="B20" t="str">
        <f>CONCATENATE($B$12&amp;$A$13&amp;" "&amp;$A$15&amp;"\"&amp;$A$16&amp;"\"&amp;$A20)</f>
        <v>C:\Program Files\Adobe\Adobe After Effects CS6\Support Files\Plug-ins</v>
      </c>
      <c r="C20" t="s">
        <v>2273</v>
      </c>
    </row>
    <row r="21" spans="1:3" x14ac:dyDescent="0.25">
      <c r="A21" s="60" t="str">
        <f>CONCATENATE("My Documents "&amp;$A15)</f>
        <v>My Documents CS6</v>
      </c>
      <c r="B21" t="str">
        <f>CONCATENATE(B14&amp;A13&amp;" "&amp;A15&amp;"\User Presets")</f>
        <v>P:\Users\My Documents\Adobe\Adobe After Effects CS6\User Presets</v>
      </c>
    </row>
    <row r="22" spans="1:3" s="54" customFormat="1" x14ac:dyDescent="0.25">
      <c r="A22" s="54" t="s">
        <v>117</v>
      </c>
      <c r="B22" s="54" t="str">
        <f>CONCATENATE($B$12&amp;$A$13&amp;" "&amp;$A$22&amp;"\"&amp;$A$16&amp;"\")</f>
        <v>C:\Program Files\Adobe\Adobe After Effects CC 2014\Support Files\</v>
      </c>
      <c r="C22" s="54" t="s">
        <v>2274</v>
      </c>
    </row>
    <row r="23" spans="1:3" x14ac:dyDescent="0.25">
      <c r="B23" t="str">
        <f>CONCATENATE($B$12&amp;$A$13&amp;" "&amp;$A$22&amp;"\"&amp;$A$16&amp;"\"&amp;$A17)</f>
        <v>C:\Program Files\Adobe\Adobe After Effects CC 2014\Support Files\Scripts</v>
      </c>
      <c r="C23" t="s">
        <v>2275</v>
      </c>
    </row>
    <row r="24" spans="1:3" x14ac:dyDescent="0.25">
      <c r="B24" t="str">
        <f>CONCATENATE($B$12&amp;$A$13&amp;" "&amp;$A$22&amp;"\"&amp;$A$16&amp;"\"&amp;A$17&amp;"\"&amp;$A$18)</f>
        <v>C:\Program Files\Adobe\Adobe After Effects CC 2014\Support Files\Scripts\ScriptUI Panels</v>
      </c>
      <c r="C24" t="s">
        <v>2276</v>
      </c>
    </row>
    <row r="25" spans="1:3" x14ac:dyDescent="0.25">
      <c r="B25" t="str">
        <f>CONCATENATE($B$12&amp;$A$13&amp;" "&amp;$A$22&amp;"\"&amp;$A$16&amp;"\"&amp;$A19)</f>
        <v>C:\Program Files\Adobe\Adobe After Effects CC 2014\Support Files\Presets</v>
      </c>
      <c r="C25" t="s">
        <v>2277</v>
      </c>
    </row>
    <row r="26" spans="1:3" x14ac:dyDescent="0.25">
      <c r="B26" t="str">
        <f>CONCATENATE($B$12&amp;$A$13&amp;"\"&amp;$A$22&amp;"\"&amp;$A$16&amp;"\"&amp;$A20)</f>
        <v>C:\Program Files\Adobe\Adobe After Effects\CC 2014\Support Files\Plug-ins</v>
      </c>
      <c r="C26" t="s">
        <v>2278</v>
      </c>
    </row>
    <row r="27" spans="1:3" x14ac:dyDescent="0.25">
      <c r="A27" s="60" t="str">
        <f>CONCATENATE("My Documents "&amp;$A22)</f>
        <v>My Documents CC 2014</v>
      </c>
      <c r="B27" t="str">
        <f>CONCATENATE($B$14&amp;$A$13&amp;" "&amp;$A22&amp;"\User Presets")</f>
        <v>P:\Users\My Documents\Adobe\Adobe After Effects CC 2014\User Presets</v>
      </c>
    </row>
    <row r="28" spans="1:3" x14ac:dyDescent="0.25">
      <c r="A28" t="s">
        <v>124</v>
      </c>
      <c r="B28" s="54" t="str">
        <f>CONCATENATE($B$12&amp;$A$13&amp;" "&amp;$A$28&amp;"\"&amp;$A$16&amp;"\")</f>
        <v>C:\Program Files\Adobe\Adobe After Effects CC 2015\Support Files\</v>
      </c>
      <c r="C28" s="54" t="s">
        <v>2279</v>
      </c>
    </row>
    <row r="29" spans="1:3" x14ac:dyDescent="0.25">
      <c r="B29" t="str">
        <f>CONCATENATE($B$12&amp;$A$13&amp;" "&amp;$A$28&amp;"\"&amp;$A$16&amp;"\"&amp;$A17)</f>
        <v>C:\Program Files\Adobe\Adobe After Effects CC 2015\Support Files\Scripts</v>
      </c>
      <c r="C29" t="s">
        <v>2280</v>
      </c>
    </row>
    <row r="30" spans="1:3" x14ac:dyDescent="0.25">
      <c r="B30" t="str">
        <f>CONCATENATE($B$12&amp;$A$13&amp;" "&amp;$A$28&amp;"\"&amp;$A$16&amp;"\"&amp;A$17&amp;"\"&amp;$A$18)</f>
        <v>C:\Program Files\Adobe\Adobe After Effects CC 2015\Support Files\Scripts\ScriptUI Panels</v>
      </c>
      <c r="C30" t="s">
        <v>2281</v>
      </c>
    </row>
    <row r="31" spans="1:3" x14ac:dyDescent="0.25">
      <c r="B31" t="str">
        <f>CONCATENATE($B$12&amp;$A$13&amp;" "&amp;$A$28&amp;"\"&amp;$A$16&amp;"\"&amp;$A19)</f>
        <v>C:\Program Files\Adobe\Adobe After Effects CC 2015\Support Files\Presets</v>
      </c>
      <c r="C31" t="s">
        <v>2282</v>
      </c>
    </row>
    <row r="32" spans="1:3" x14ac:dyDescent="0.25">
      <c r="B32" t="str">
        <f>CONCATENATE($B$12&amp;$A$13&amp;" "&amp;$A$28&amp;"\"&amp;$A$16&amp;"\"&amp;$A20)</f>
        <v>C:\Program Files\Adobe\Adobe After Effects CC 2015\Support Files\Plug-ins</v>
      </c>
      <c r="C32" t="s">
        <v>2283</v>
      </c>
    </row>
    <row r="33" spans="1:3" x14ac:dyDescent="0.25">
      <c r="A33" s="60" t="str">
        <f>CONCATENATE("My Documents "&amp;$A28)</f>
        <v>My Documents CC 2015</v>
      </c>
      <c r="B33" t="str">
        <f>CONCATENATE($B$14&amp;$A$13&amp;" "&amp;$A28&amp;"\User Presets")</f>
        <v>P:\Users\My Documents\Adobe\Adobe After Effects CC 2015\User Presets</v>
      </c>
    </row>
    <row r="34" spans="1:3" x14ac:dyDescent="0.25">
      <c r="A34" t="s">
        <v>2284</v>
      </c>
      <c r="B34" s="54" t="str">
        <f>CONCATENATE($B$12&amp;$A$13&amp;" "&amp;$A$34&amp;"\"&amp;$A$16&amp;"\")</f>
        <v>C:\Program Files\Adobe\Adobe After Effects CC 2016\Support Files\</v>
      </c>
      <c r="C34" s="54" t="s">
        <v>2285</v>
      </c>
    </row>
    <row r="35" spans="1:3" x14ac:dyDescent="0.25">
      <c r="B35" t="str">
        <f>CONCATENATE($B$12&amp;$A$13&amp;" "&amp;$A$34&amp;"\"&amp;$A$16&amp;"\"&amp;$A17)</f>
        <v>C:\Program Files\Adobe\Adobe After Effects CC 2016\Support Files\Scripts</v>
      </c>
      <c r="C35" t="s">
        <v>2286</v>
      </c>
    </row>
    <row r="36" spans="1:3" x14ac:dyDescent="0.25">
      <c r="B36" t="str">
        <f>CONCATENATE($B$12&amp;$A$13&amp;" "&amp;$A$34&amp;"\"&amp;$A$16&amp;"\"&amp;A$17&amp;"\"&amp;$A$18)</f>
        <v>C:\Program Files\Adobe\Adobe After Effects CC 2016\Support Files\Scripts\ScriptUI Panels</v>
      </c>
      <c r="C36" t="s">
        <v>2287</v>
      </c>
    </row>
    <row r="37" spans="1:3" x14ac:dyDescent="0.25">
      <c r="B37" t="str">
        <f>CONCATENATE($B$12&amp;$A$13&amp;" "&amp;$A$34&amp;"\"&amp;$A$16&amp;"\"&amp;$A19)</f>
        <v>C:\Program Files\Adobe\Adobe After Effects CC 2016\Support Files\Presets</v>
      </c>
      <c r="C37" t="s">
        <v>2288</v>
      </c>
    </row>
    <row r="38" spans="1:3" x14ac:dyDescent="0.25">
      <c r="B38" t="str">
        <f>CONCATENATE($B$12&amp;$A$13&amp;" "&amp;$A$34&amp;"\"&amp;$A$16&amp;"\"&amp;$A20)</f>
        <v>C:\Program Files\Adobe\Adobe After Effects CC 2016\Support Files\Plug-ins</v>
      </c>
      <c r="C38" t="s">
        <v>2289</v>
      </c>
    </row>
    <row r="39" spans="1:3" x14ac:dyDescent="0.25">
      <c r="A39" s="60" t="str">
        <f>CONCATENATE("My Documents "&amp;$A34)</f>
        <v>My Documents CC 2016</v>
      </c>
      <c r="B39" t="str">
        <f>CONCATENATE($B$14&amp;$A$13&amp;" "&amp;$A34&amp;"\User Presets")</f>
        <v>P:\Users\My Documents\Adobe\Adobe After Effects CC 2016\User Presets</v>
      </c>
    </row>
    <row r="40" spans="1:3" x14ac:dyDescent="0.25">
      <c r="A40" t="s">
        <v>165</v>
      </c>
      <c r="B40" s="54" t="str">
        <f>CONCATENATE($B$12&amp;$A$13&amp;" "&amp;$A$40&amp;"\"&amp;$A$16&amp;"\")</f>
        <v>C:\Program Files\Adobe\Adobe After Effects CC 2017\Support Files\</v>
      </c>
      <c r="C40" s="54" t="s">
        <v>2290</v>
      </c>
    </row>
    <row r="41" spans="1:3" x14ac:dyDescent="0.25">
      <c r="B41" t="str">
        <f>CONCATENATE($B$12&amp;$A$13&amp;" "&amp;$A$40&amp;"\"&amp;$A$16&amp;"\"&amp;$A17)</f>
        <v>C:\Program Files\Adobe\Adobe After Effects CC 2017\Support Files\Scripts</v>
      </c>
      <c r="C41" t="s">
        <v>2291</v>
      </c>
    </row>
    <row r="42" spans="1:3" x14ac:dyDescent="0.25">
      <c r="B42" t="str">
        <f>CONCATENATE($B$12&amp;$A$13&amp;" "&amp;$A$40&amp;"\"&amp;$A$16&amp;"\"&amp;A$17&amp;"\"&amp;$A$18)</f>
        <v>C:\Program Files\Adobe\Adobe After Effects CC 2017\Support Files\Scripts\ScriptUI Panels</v>
      </c>
      <c r="C42" t="s">
        <v>2292</v>
      </c>
    </row>
    <row r="43" spans="1:3" x14ac:dyDescent="0.25">
      <c r="B43" t="str">
        <f>CONCATENATE($B$12&amp;$A$13&amp;" "&amp;$A$40&amp;"\"&amp;$A$16&amp;"\"&amp;$A19)</f>
        <v>C:\Program Files\Adobe\Adobe After Effects CC 2017\Support Files\Presets</v>
      </c>
      <c r="C43" t="s">
        <v>2293</v>
      </c>
    </row>
    <row r="44" spans="1:3" x14ac:dyDescent="0.25">
      <c r="B44" t="str">
        <f>CONCATENATE($B$12&amp;$A$13&amp;" "&amp;$A$40&amp;"\"&amp;$A$16&amp;"\"&amp;$A20)</f>
        <v>C:\Program Files\Adobe\Adobe After Effects CC 2017\Support Files\Plug-ins</v>
      </c>
      <c r="C44" t="s">
        <v>2294</v>
      </c>
    </row>
    <row r="45" spans="1:3" x14ac:dyDescent="0.25">
      <c r="A45" s="60" t="str">
        <f>CONCATENATE("My Documents "&amp;$A40)</f>
        <v>My Documents CC 2017</v>
      </c>
      <c r="B45" t="str">
        <f>CONCATENATE($B$14&amp;$A$13&amp;" "&amp;$A40&amp;"\User Presets")</f>
        <v>P:\Users\My Documents\Adobe\Adobe After Effects CC 2017\User Presets</v>
      </c>
    </row>
    <row r="46" spans="1:3" x14ac:dyDescent="0.25">
      <c r="A46" t="s">
        <v>98</v>
      </c>
      <c r="B46" s="54" t="str">
        <f>CONCATENATE($B$12&amp;$A$13&amp;" "&amp;$A$46&amp;"\"&amp;$A$16&amp;"\")</f>
        <v>C:\Program Files\Adobe\Adobe After Effects CC 2018\Support Files\</v>
      </c>
      <c r="C46" s="54" t="s">
        <v>2295</v>
      </c>
    </row>
    <row r="47" spans="1:3" x14ac:dyDescent="0.25">
      <c r="B47" t="str">
        <f>CONCATENATE($B$12&amp;$A$13&amp;" "&amp;$A$46&amp;"\"&amp;$A$16&amp;"\"&amp;$A17)</f>
        <v>C:\Program Files\Adobe\Adobe After Effects CC 2018\Support Files\Scripts</v>
      </c>
      <c r="C47" t="s">
        <v>2296</v>
      </c>
    </row>
    <row r="48" spans="1:3" x14ac:dyDescent="0.25">
      <c r="B48" t="str">
        <f>CONCATENATE($B$12&amp;$A$13&amp;" "&amp;$A$46&amp;"\"&amp;$A$16&amp;"\"&amp;A$17&amp;"\"&amp;$A$18)</f>
        <v>C:\Program Files\Adobe\Adobe After Effects CC 2018\Support Files\Scripts\ScriptUI Panels</v>
      </c>
      <c r="C48" t="s">
        <v>2297</v>
      </c>
    </row>
    <row r="49" spans="1:3" x14ac:dyDescent="0.25">
      <c r="B49" t="str">
        <f>CONCATENATE($B$12&amp;$A$13&amp;" "&amp;$A$46&amp;"\"&amp;$A$16&amp;"\"&amp;$A19)</f>
        <v>C:\Program Files\Adobe\Adobe After Effects CC 2018\Support Files\Presets</v>
      </c>
      <c r="C49" t="s">
        <v>2298</v>
      </c>
    </row>
    <row r="50" spans="1:3" x14ac:dyDescent="0.25">
      <c r="B50" t="str">
        <f>CONCATENATE($B$12&amp;$A$13&amp;" "&amp;$A$46&amp;"\"&amp;$A$16&amp;"\"&amp;$A20)</f>
        <v>C:\Program Files\Adobe\Adobe After Effects CC 2018\Support Files\Plug-ins</v>
      </c>
      <c r="C50" t="s">
        <v>2299</v>
      </c>
    </row>
    <row r="51" spans="1:3" x14ac:dyDescent="0.25">
      <c r="A51" s="60" t="str">
        <f>CONCATENATE("My Documents "&amp;$A46)</f>
        <v>My Documents CC 2018</v>
      </c>
      <c r="B51" t="str">
        <f>CONCATENATE($B$14&amp;$A$13&amp;" "&amp;$A46&amp;"\User Presets")</f>
        <v>P:\Users\My Documents\Adobe\Adobe After Effects CC 2018\User Presets</v>
      </c>
    </row>
    <row r="52" spans="1:3" x14ac:dyDescent="0.25">
      <c r="A52" t="s">
        <v>2300</v>
      </c>
      <c r="B52" t="s">
        <v>2301</v>
      </c>
      <c r="C52" t="s">
        <v>2301</v>
      </c>
    </row>
    <row r="53" spans="1:3" x14ac:dyDescent="0.25">
      <c r="A53" t="s">
        <v>2302</v>
      </c>
      <c r="B53" t="s">
        <v>2303</v>
      </c>
    </row>
    <row r="54" spans="1:3" x14ac:dyDescent="0.25">
      <c r="B54" t="s">
        <v>2304</v>
      </c>
    </row>
    <row r="55" spans="1:3" x14ac:dyDescent="0.25">
      <c r="A55" t="s">
        <v>2305</v>
      </c>
      <c r="B55" t="s">
        <v>2306</v>
      </c>
    </row>
    <row r="56" spans="1:3" x14ac:dyDescent="0.25">
      <c r="B56" t="s">
        <v>2307</v>
      </c>
    </row>
    <row r="57" spans="1:3" x14ac:dyDescent="0.25">
      <c r="B57" t="s">
        <v>2308</v>
      </c>
    </row>
    <row r="58" spans="1:3" x14ac:dyDescent="0.25">
      <c r="A58" t="s">
        <v>2309</v>
      </c>
      <c r="B58" t="s">
        <v>2310</v>
      </c>
    </row>
    <row r="59" spans="1:3" x14ac:dyDescent="0.25">
      <c r="B59" t="s">
        <v>2311</v>
      </c>
    </row>
    <row r="60" spans="1:3" x14ac:dyDescent="0.25">
      <c r="B60" t="s">
        <v>2297</v>
      </c>
    </row>
    <row r="61" spans="1:3" x14ac:dyDescent="0.25">
      <c r="B61" t="s">
        <v>2312</v>
      </c>
    </row>
    <row r="62" spans="1:3" x14ac:dyDescent="0.25">
      <c r="B62" t="s">
        <v>2313</v>
      </c>
    </row>
    <row r="63" spans="1:3" x14ac:dyDescent="0.25">
      <c r="B63" t="s">
        <v>2269</v>
      </c>
    </row>
    <row r="64" spans="1:3" x14ac:dyDescent="0.25">
      <c r="B64" t="s">
        <v>2314</v>
      </c>
    </row>
    <row r="65" spans="1:3" x14ac:dyDescent="0.25">
      <c r="B65" t="s">
        <v>2315</v>
      </c>
    </row>
    <row r="66" spans="1:3" x14ac:dyDescent="0.25">
      <c r="B66" t="s">
        <v>2281</v>
      </c>
    </row>
    <row r="67" spans="1:3" x14ac:dyDescent="0.25">
      <c r="B67" t="s">
        <v>2312</v>
      </c>
    </row>
    <row r="68" spans="1:3" x14ac:dyDescent="0.25">
      <c r="A68" t="s">
        <v>2316</v>
      </c>
      <c r="B68" t="str">
        <f>CONCATENATE($B$4&amp;"\"&amp;$A$68)</f>
        <v>P:\CC_NO\AE_1_system\CommonAEscripts\NO_License_Required</v>
      </c>
      <c r="C68" t="str">
        <f>CONCATENATE($B$4&amp;$A$68)</f>
        <v>P:\CC_NO\AE_1_system\CommonAEscriptsNO_License_Required</v>
      </c>
    </row>
    <row r="69" spans="1:3" x14ac:dyDescent="0.25">
      <c r="B69" t="str">
        <f>CONCATENATE($B$17&amp;"\"&amp;$A$18)</f>
        <v>C:\Program Files\Adobe\Adobe After Effects CS6\Support Files\Scripts\ScriptUI Panels</v>
      </c>
    </row>
    <row r="70" spans="1:3" x14ac:dyDescent="0.25">
      <c r="B70" t="str">
        <f>CONCATENATE($B$23&amp;"\"&amp;$A$18)</f>
        <v>C:\Program Files\Adobe\Adobe After Effects CC 2014\Support Files\Scripts\ScriptUI Panels</v>
      </c>
    </row>
    <row r="71" spans="1:3" x14ac:dyDescent="0.25">
      <c r="B71" t="str">
        <f>CONCATENATE($B$29&amp;"\"&amp;$A$18)</f>
        <v>C:\Program Files\Adobe\Adobe After Effects CC 2015\Support Files\Scripts\ScriptUI Panels</v>
      </c>
    </row>
    <row r="72" spans="1:3" x14ac:dyDescent="0.25">
      <c r="B72" t="str">
        <f>CONCATENATE($B$35&amp;"\"&amp;$A$18)</f>
        <v>C:\Program Files\Adobe\Adobe After Effects CC 2016\Support Files\Scripts\ScriptUI Panels</v>
      </c>
    </row>
    <row r="73" spans="1:3" x14ac:dyDescent="0.25">
      <c r="B73" t="str">
        <f>CONCATENATE($B$41&amp;"\"&amp;$A$18)</f>
        <v>C:\Program Files\Adobe\Adobe After Effects CC 2017\Support Files\Scripts\ScriptUI Panels</v>
      </c>
    </row>
    <row r="74" spans="1:3" x14ac:dyDescent="0.25">
      <c r="B74" t="str">
        <f>CONCATENATE($B$47&amp;"\"&amp;$A$18)</f>
        <v>C:\Program Files\Adobe\Adobe After Effects CC 2018\Support Files\Scripts\ScriptUI Panels</v>
      </c>
    </row>
    <row r="76" spans="1:3" x14ac:dyDescent="0.25">
      <c r="A76" t="s">
        <v>2317</v>
      </c>
      <c r="B76" t="s">
        <v>2318</v>
      </c>
    </row>
  </sheetData>
  <conditionalFormatting sqref="B1:C1">
    <cfRule type="expression" dxfId="0" priority="1">
      <formula>$AE1="s"</formula>
    </cfRule>
  </conditionalFormatting>
  <hyperlinks>
    <hyperlink ref="B7" r:id="rId1" xr:uid="{00000000-0004-0000-0C00-000000000000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Collaboration Service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1</vt:i4>
      </vt:variant>
    </vt:vector>
  </HeadingPairs>
  <TitlesOfParts>
    <vt:vector size="14" baseType="lpstr">
      <vt:lpstr>Do Not Own</vt:lpstr>
      <vt:lpstr>Trials</vt:lpstr>
      <vt:lpstr>PaidLicensed-CS6-Enabled</vt:lpstr>
      <vt:lpstr>PaidLicensed CC+</vt:lpstr>
      <vt:lpstr>VideoHive</vt:lpstr>
      <vt:lpstr>No License required_CS6</vt:lpstr>
      <vt:lpstr>No License required_CC+</vt:lpstr>
      <vt:lpstr>Others</vt:lpstr>
      <vt:lpstr>Paid_MT-CS6-Enabled</vt:lpstr>
      <vt:lpstr>C4D</vt:lpstr>
      <vt:lpstr>Presets_CC</vt:lpstr>
      <vt:lpstr>PPROprfpset</vt:lpstr>
      <vt:lpstr>Values</vt:lpstr>
      <vt:lpstr>Others!_FilterDatabase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luctrudel</dc:creator>
  <cp:keywords/>
  <dc:description/>
  <cp:lastModifiedBy>Luc Trudel</cp:lastModifiedBy>
  <cp:revision/>
  <dcterms:created xsi:type="dcterms:W3CDTF">2018-06-01T21:43:31Z</dcterms:created>
  <dcterms:modified xsi:type="dcterms:W3CDTF">2021-07-16T21:41:54Z</dcterms:modified>
  <cp:category/>
  <cp:contentStatus/>
</cp:coreProperties>
</file>